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/Desktop/"/>
    </mc:Choice>
  </mc:AlternateContent>
  <xr:revisionPtr revIDLastSave="0" documentId="13_ncr:1_{D8D67B6C-9173-7546-BF9B-6043E59D333E}" xr6:coauthVersionLast="45" xr6:coauthVersionMax="45" xr10:uidLastSave="{00000000-0000-0000-0000-000000000000}"/>
  <bookViews>
    <workbookView xWindow="6460" yWindow="460" windowWidth="28800" windowHeight="15660" xr2:uid="{FA44D167-5261-A84F-B542-0F011DE81DAB}"/>
  </bookViews>
  <sheets>
    <sheet name="Cover Sheet" sheetId="1" r:id="rId1"/>
    <sheet name="50-St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F55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I13" i="1" s="1"/>
  <c r="F6" i="2"/>
  <c r="F5" i="2"/>
  <c r="F4" i="2"/>
  <c r="F3" i="2"/>
  <c r="C9" i="1"/>
  <c r="C24" i="1" s="1"/>
  <c r="C8" i="1"/>
  <c r="C52" i="2" s="1"/>
  <c r="C10" i="1"/>
  <c r="E55" i="2" s="1"/>
  <c r="C6" i="1"/>
  <c r="C5" i="1"/>
  <c r="E3" i="2" l="1"/>
  <c r="E7" i="2"/>
  <c r="E11" i="2"/>
  <c r="E15" i="2"/>
  <c r="E19" i="2"/>
  <c r="E23" i="2"/>
  <c r="E27" i="2"/>
  <c r="E31" i="2"/>
  <c r="E35" i="2"/>
  <c r="E39" i="2"/>
  <c r="E43" i="2"/>
  <c r="E47" i="2"/>
  <c r="E51" i="2"/>
  <c r="C22" i="1"/>
  <c r="E4" i="2"/>
  <c r="E8" i="2"/>
  <c r="E12" i="2"/>
  <c r="E16" i="2"/>
  <c r="E20" i="2"/>
  <c r="E24" i="2"/>
  <c r="E28" i="2"/>
  <c r="E32" i="2"/>
  <c r="E36" i="2"/>
  <c r="E40" i="2"/>
  <c r="E44" i="2"/>
  <c r="E48" i="2"/>
  <c r="E52" i="2"/>
  <c r="E5" i="2"/>
  <c r="E9" i="2"/>
  <c r="E13" i="2"/>
  <c r="E17" i="2"/>
  <c r="E21" i="2"/>
  <c r="E25" i="2"/>
  <c r="E29" i="2"/>
  <c r="E33" i="2"/>
  <c r="E37" i="2"/>
  <c r="E41" i="2"/>
  <c r="E45" i="2"/>
  <c r="E49" i="2"/>
  <c r="E53" i="2"/>
  <c r="E6" i="2"/>
  <c r="E10" i="2"/>
  <c r="E14" i="2"/>
  <c r="E18" i="2"/>
  <c r="E22" i="2"/>
  <c r="E26" i="2"/>
  <c r="E30" i="2"/>
  <c r="E34" i="2"/>
  <c r="E38" i="2"/>
  <c r="E42" i="2"/>
  <c r="E46" i="2"/>
  <c r="E50" i="2"/>
  <c r="C7" i="1"/>
  <c r="C39" i="2"/>
  <c r="C6" i="2"/>
  <c r="C8" i="2"/>
  <c r="C53" i="2"/>
  <c r="C40" i="2"/>
  <c r="C13" i="2"/>
  <c r="C22" i="2"/>
  <c r="C24" i="2"/>
  <c r="C29" i="2"/>
  <c r="C37" i="2"/>
  <c r="C14" i="2"/>
  <c r="C30" i="2"/>
  <c r="C45" i="2"/>
  <c r="C15" i="2"/>
  <c r="C46" i="2"/>
  <c r="H13" i="1"/>
  <c r="C16" i="2"/>
  <c r="C32" i="2"/>
  <c r="C47" i="2"/>
  <c r="C55" i="2"/>
  <c r="C31" i="2"/>
  <c r="C5" i="2"/>
  <c r="C21" i="2"/>
  <c r="C33" i="2"/>
  <c r="C48" i="2"/>
  <c r="C7" i="2"/>
  <c r="G13" i="1" s="1"/>
  <c r="C23" i="2"/>
  <c r="C38" i="2"/>
  <c r="C18" i="2"/>
  <c r="C34" i="2"/>
  <c r="C25" i="1"/>
  <c r="C17" i="2"/>
  <c r="C41" i="2"/>
  <c r="C26" i="2"/>
  <c r="C42" i="2"/>
  <c r="C19" i="2"/>
  <c r="C35" i="2"/>
  <c r="C43" i="2"/>
  <c r="C51" i="2"/>
  <c r="C9" i="2"/>
  <c r="C25" i="2"/>
  <c r="C49" i="2"/>
  <c r="C10" i="2"/>
  <c r="C50" i="2"/>
  <c r="C3" i="2"/>
  <c r="C11" i="2"/>
  <c r="C27" i="2"/>
  <c r="C4" i="2"/>
  <c r="C12" i="2"/>
  <c r="C20" i="2"/>
  <c r="C28" i="2"/>
  <c r="C36" i="2"/>
  <c r="C44" i="2"/>
  <c r="C28" i="1"/>
  <c r="C29" i="1" s="1"/>
  <c r="J13" i="1" l="1"/>
  <c r="C26" i="1"/>
  <c r="C31" i="1" s="1"/>
</calcChain>
</file>

<file path=xl/sharedStrings.xml><?xml version="1.0" encoding="utf-8"?>
<sst xmlns="http://schemas.openxmlformats.org/spreadsheetml/2006/main" count="106" uniqueCount="98">
  <si>
    <t>Total Funding</t>
  </si>
  <si>
    <t>Outlaying Areas</t>
  </si>
  <si>
    <t>Remaining</t>
  </si>
  <si>
    <t>Bureau of Indian Ed.</t>
  </si>
  <si>
    <t>Section 18002 - GEER</t>
  </si>
  <si>
    <t>Section 18003 - ESSER</t>
  </si>
  <si>
    <t>Section 18004 - HEER</t>
  </si>
  <si>
    <t>Title I, Part A</t>
  </si>
  <si>
    <t>Migrant Education</t>
  </si>
  <si>
    <t>Title I, Part D</t>
  </si>
  <si>
    <t>English Language</t>
  </si>
  <si>
    <t>Homelessness</t>
  </si>
  <si>
    <t>IDEA</t>
  </si>
  <si>
    <t>IDEA - Early childhood</t>
  </si>
  <si>
    <t>IDEA - Preschool grants</t>
  </si>
  <si>
    <t>Formula</t>
  </si>
  <si>
    <t>Proportinal Title 1, A</t>
  </si>
  <si>
    <t>Early Learning</t>
  </si>
  <si>
    <t>Assumes 100% of GEER goes to K-12</t>
  </si>
  <si>
    <t>GEER's formula</t>
  </si>
  <si>
    <t>Current fomula</t>
  </si>
  <si>
    <t>Unknown</t>
  </si>
  <si>
    <t>State or Other Area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</si>
  <si>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</si>
  <si>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</si>
  <si>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</si>
  <si>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</si>
  <si>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</si>
  <si>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</si>
  <si>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</si>
  <si>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</si>
  <si>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</si>
  <si>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</si>
  <si>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</si>
  <si>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</si>
  <si>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</si>
  <si>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</si>
  <si>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</si>
  <si>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</si>
  <si>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</si>
  <si>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</si>
  <si>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</si>
  <si>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</si>
  <si>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</si>
  <si>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</si>
  <si>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</si>
  <si>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</si>
  <si>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</si>
  <si>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</si>
  <si>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</si>
  <si>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</si>
  <si>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</si>
  <si>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</si>
  <si>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</si>
  <si>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</si>
  <si>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</si>
  <si>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</si>
  <si>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</si>
  <si>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</si>
  <si>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</si>
  <si>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</si>
  <si>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</si>
  <si>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</si>
  <si>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</si>
  <si>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</si>
  <si>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</si>
  <si>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</si>
  <si>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</si>
  <si>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</si>
  <si>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</si>
  <si>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</si>
  <si>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</si>
  <si>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</si>
  <si>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</si>
  <si>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</si>
  <si>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</t>
  </si>
  <si>
    <t>Proportional Title I, Part A</t>
  </si>
  <si>
    <t>New GEERS Funding</t>
  </si>
  <si>
    <t>Estimated Title I, Part A Funding</t>
  </si>
  <si>
    <t>GEER Formula</t>
  </si>
  <si>
    <t>ESSER Funding</t>
  </si>
  <si>
    <t>GEER Funding</t>
  </si>
  <si>
    <t>K-12</t>
  </si>
  <si>
    <t>ECE</t>
  </si>
  <si>
    <t>Higher Education</t>
  </si>
  <si>
    <t>Mixed Use (GEER)</t>
  </si>
  <si>
    <t>State Funding Targeted To</t>
  </si>
  <si>
    <t>Funding to Outlaying Areas</t>
  </si>
  <si>
    <t>Funding to Bureau of Indian Ed.</t>
  </si>
  <si>
    <t>Total New Funding In Bill</t>
  </si>
  <si>
    <t>Total State Ed. Funding</t>
  </si>
  <si>
    <t>Both the ESSER &amp; GEER formula come from the Congressional Research Service: file:///Users/MGriffith/Downloads/CRS%20CARES%20Act.pdf</t>
  </si>
  <si>
    <t xml:space="preserve">CRS's ESSER formula was used to estimate Title I, part A funding </t>
  </si>
  <si>
    <t>New ESSER Funding*</t>
  </si>
  <si>
    <t>*ESSER funding totals may be off due to rounding.</t>
  </si>
  <si>
    <t>Sources:</t>
  </si>
  <si>
    <t>Estimated Funding by State</t>
  </si>
  <si>
    <t>Funding In the Coronavirus Child Care and Education Relief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</si>
</sst>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164" formatCode="&quot;$&quot;#,##0"/>
    <numFmt numFmtId="165" formatCode="0.000000000000000%"/>
    <numFmt numFmtId="166" formatCode="0.0000000%"/>
    <numFmt numFmtId="167" formatCode="0.0%"/>
    <numFmt numFmtId="168" formatCode="0.00000000%"/>
    <numFmt numFmtId="169" formatCode="0.00000%"/>
    <numFmt numFmtId="170" formatCode="0.000000%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1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68" fontId="0" fillId="0" borderId="0" xfId="0" applyNumberFormat="1"/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3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70" fontId="0" fillId="0" borderId="0" xfId="0" applyNumberFormat="1" applyAlignment="1">
      <alignment horizontal="left" vertical="center"/>
    </xf>
    <xf numFmtId="10" fontId="0" fillId="0" borderId="0" xfId="0" applyNumberForma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6EAE7-FD2D-4D46-84FF-6FA035F1607F}">
  <dimension ref="A1:J32"/>
  <sheetViews>
    <sheetView tabSelected="1" workbookViewId="0">
      <selection activeCell="F13" sqref="F13"/>
    </sheetView>
  </sheetViews>
  <sheetFormatPr baseColWidth="10" defaultRowHeight="16" x14ac:dyDescent="0.2"/>
  <cols>
    <col min="1" max="1" width="33.33203125" customWidth="1"/>
    <col min="2" max="2" width="10" style="4" hidden="1" customWidth="1"/>
    <col min="3" max="3" width="36.5" style="3" customWidth="1"/>
    <col min="4" max="4" width="3.33203125" hidden="1" customWidth="1"/>
    <col min="5" max="5" width="4.83203125" customWidth="1"/>
    <col min="6" max="10" width="20.83203125" customWidth="1"/>
  </cols>
  <sheetData>
    <row r="1" spans="1:10" x14ac:dyDescent="0.2">
      <c r="E1" s="26"/>
    </row>
    <row r="2" spans="1:10" x14ac:dyDescent="0.2">
      <c r="E2" s="26"/>
    </row>
    <row r="3" spans="1:10" ht="25" customHeight="1" x14ac:dyDescent="0.25">
      <c r="A3" s="37" t="s">
        <v>97</v>
      </c>
      <c r="B3" s="37"/>
      <c r="C3" s="37"/>
      <c r="D3" t="s">
        <v>15</v>
      </c>
      <c r="E3" s="26"/>
    </row>
    <row r="4" spans="1:10" ht="34" hidden="1" customHeight="1" x14ac:dyDescent="0.2">
      <c r="A4" s="4" t="s">
        <v>0</v>
      </c>
      <c r="C4" s="3">
        <v>345000000000</v>
      </c>
      <c r="E4" s="26"/>
    </row>
    <row r="5" spans="1:10" ht="28" hidden="1" customHeight="1" x14ac:dyDescent="0.2">
      <c r="A5" t="s">
        <v>1</v>
      </c>
      <c r="B5" s="5">
        <v>5.0000000000000001E-3</v>
      </c>
      <c r="C5" s="3">
        <f>SUM(C4*B5)</f>
        <v>1725000000</v>
      </c>
      <c r="E5" s="26"/>
    </row>
    <row r="6" spans="1:10" ht="28" hidden="1" customHeight="1" x14ac:dyDescent="0.2">
      <c r="A6" t="s">
        <v>3</v>
      </c>
      <c r="B6" s="5">
        <v>5.0000000000000001E-3</v>
      </c>
      <c r="C6" s="3">
        <f>SUM(C4*B6)</f>
        <v>1725000000</v>
      </c>
      <c r="E6" s="26"/>
    </row>
    <row r="7" spans="1:10" ht="28" hidden="1" customHeight="1" x14ac:dyDescent="0.2">
      <c r="A7" t="s">
        <v>2</v>
      </c>
      <c r="C7" s="3">
        <f>SUM(C4)-(C5+C6)</f>
        <v>341550000000</v>
      </c>
      <c r="E7" s="26"/>
    </row>
    <row r="8" spans="1:10" ht="25" customHeight="1" x14ac:dyDescent="0.2">
      <c r="A8" s="22" t="s">
        <v>5</v>
      </c>
      <c r="B8" s="25">
        <v>0.50729999999999997</v>
      </c>
      <c r="C8" s="24">
        <f>SUM($C$4*B8)</f>
        <v>175018500000</v>
      </c>
      <c r="E8" s="26"/>
    </row>
    <row r="9" spans="1:10" ht="25" customHeight="1" x14ac:dyDescent="0.2">
      <c r="A9" s="21" t="s">
        <v>6</v>
      </c>
      <c r="B9" s="10">
        <v>0.38479999999999998</v>
      </c>
      <c r="C9" s="17">
        <f>SUM($C$4*B9)</f>
        <v>132755999999.99998</v>
      </c>
      <c r="D9" t="s">
        <v>19</v>
      </c>
      <c r="E9" s="26"/>
    </row>
    <row r="10" spans="1:10" ht="25" customHeight="1" x14ac:dyDescent="0.2">
      <c r="A10" s="22" t="s">
        <v>4</v>
      </c>
      <c r="B10" s="25">
        <v>9.7900000000000001E-2</v>
      </c>
      <c r="C10" s="24">
        <f>SUM($C$4*B10)</f>
        <v>33775500000</v>
      </c>
      <c r="D10" t="s">
        <v>16</v>
      </c>
      <c r="E10" s="26"/>
    </row>
    <row r="11" spans="1:10" ht="25" customHeight="1" x14ac:dyDescent="0.25">
      <c r="A11" s="21" t="s">
        <v>17</v>
      </c>
      <c r="B11" s="10"/>
      <c r="C11" s="17">
        <v>50000000000</v>
      </c>
      <c r="E11" s="26"/>
      <c r="F11" s="38" t="s">
        <v>96</v>
      </c>
      <c r="G11" s="38"/>
      <c r="H11" s="38"/>
      <c r="I11" s="38"/>
      <c r="J11" s="38"/>
    </row>
    <row r="12" spans="1:10" ht="25" customHeight="1" x14ac:dyDescent="0.2">
      <c r="A12" s="22" t="s">
        <v>7</v>
      </c>
      <c r="B12" s="23"/>
      <c r="C12" s="24">
        <v>11000000000</v>
      </c>
      <c r="E12" s="26"/>
      <c r="G12" s="4" t="s">
        <v>80</v>
      </c>
      <c r="H12" s="4" t="s">
        <v>81</v>
      </c>
      <c r="I12" s="4" t="s">
        <v>7</v>
      </c>
      <c r="J12" s="4" t="s">
        <v>75</v>
      </c>
    </row>
    <row r="13" spans="1:10" ht="25" customHeight="1" x14ac:dyDescent="0.2">
      <c r="A13" s="22" t="s">
        <v>12</v>
      </c>
      <c r="B13" s="23"/>
      <c r="C13" s="24">
        <v>11000000000</v>
      </c>
      <c r="D13" t="s">
        <v>21</v>
      </c>
      <c r="E13" s="26"/>
      <c r="F13" s="18" t="s">
        <v>27</v>
      </c>
      <c r="G13" s="36">
        <f>VLOOKUP(F13,'50-State'!A3:F53,3,FALSE)</f>
        <v>21793276131.440411</v>
      </c>
      <c r="H13" s="36">
        <f>VLOOKUP(F13,'50-State'!A3:F53,5,FALSE)</f>
        <v>4062661425.3415499</v>
      </c>
      <c r="I13" s="36">
        <f>VLOOKUP(F13,'50-State'!A3:F53,6,FALSE)</f>
        <v>1369718272.3303223</v>
      </c>
      <c r="J13" s="36">
        <f>SUM(G13:I13)</f>
        <v>27225655829.112282</v>
      </c>
    </row>
    <row r="14" spans="1:10" ht="25" customHeight="1" x14ac:dyDescent="0.2">
      <c r="A14" s="22" t="s">
        <v>10</v>
      </c>
      <c r="B14" s="23"/>
      <c r="C14" s="24">
        <v>1000000000</v>
      </c>
      <c r="D14" s="6" t="s">
        <v>20</v>
      </c>
      <c r="E14" s="26"/>
    </row>
    <row r="15" spans="1:10" ht="25" customHeight="1" x14ac:dyDescent="0.2">
      <c r="A15" s="22" t="s">
        <v>11</v>
      </c>
      <c r="B15" s="23"/>
      <c r="C15" s="24">
        <v>500000000</v>
      </c>
      <c r="D15" t="s">
        <v>20</v>
      </c>
      <c r="E15" s="26"/>
    </row>
    <row r="16" spans="1:10" ht="25" customHeight="1" x14ac:dyDescent="0.2">
      <c r="A16" s="21" t="s">
        <v>13</v>
      </c>
      <c r="B16" s="16"/>
      <c r="C16" s="17">
        <v>500000000</v>
      </c>
      <c r="D16" t="s">
        <v>20</v>
      </c>
      <c r="E16" s="26"/>
    </row>
    <row r="17" spans="1:6" ht="25" customHeight="1" x14ac:dyDescent="0.2">
      <c r="A17" s="21" t="s">
        <v>14</v>
      </c>
      <c r="B17" s="16"/>
      <c r="C17" s="17">
        <v>400000000</v>
      </c>
      <c r="D17" t="s">
        <v>20</v>
      </c>
      <c r="E17" s="26"/>
    </row>
    <row r="18" spans="1:6" ht="25" customHeight="1" x14ac:dyDescent="0.2">
      <c r="A18" s="22" t="s">
        <v>8</v>
      </c>
      <c r="B18" s="23"/>
      <c r="C18" s="24">
        <v>300000000</v>
      </c>
      <c r="D18" t="s">
        <v>20</v>
      </c>
      <c r="E18" s="26"/>
    </row>
    <row r="19" spans="1:6" ht="25" customHeight="1" x14ac:dyDescent="0.2">
      <c r="A19" s="22" t="s">
        <v>9</v>
      </c>
      <c r="B19" s="23"/>
      <c r="C19" s="24">
        <v>100000000</v>
      </c>
      <c r="D19" s="6" t="s">
        <v>20</v>
      </c>
      <c r="E19" s="26"/>
    </row>
    <row r="20" spans="1:6" ht="16" customHeight="1" x14ac:dyDescent="0.2">
      <c r="A20" s="31"/>
      <c r="B20" s="32"/>
      <c r="C20" s="33"/>
      <c r="E20" s="26"/>
    </row>
    <row r="21" spans="1:6" ht="25" customHeight="1" x14ac:dyDescent="0.2">
      <c r="A21" s="27" t="s">
        <v>86</v>
      </c>
      <c r="B21" s="16"/>
      <c r="C21" s="17"/>
      <c r="D21" t="s">
        <v>20</v>
      </c>
      <c r="E21" s="26"/>
    </row>
    <row r="22" spans="1:6" ht="25" customHeight="1" x14ac:dyDescent="0.2">
      <c r="A22" s="28" t="s">
        <v>82</v>
      </c>
      <c r="B22" s="16"/>
      <c r="C22" s="17">
        <f>SUM(C8,C12,C13,C14,C15,C18,C19)</f>
        <v>198918500000</v>
      </c>
      <c r="E22" s="26"/>
    </row>
    <row r="23" spans="1:6" ht="25" customHeight="1" x14ac:dyDescent="0.2">
      <c r="A23" s="28" t="s">
        <v>83</v>
      </c>
      <c r="B23" s="16"/>
      <c r="C23" s="17">
        <f>SUM(C11,C16,C17)</f>
        <v>50900000000</v>
      </c>
      <c r="D23" t="s">
        <v>18</v>
      </c>
      <c r="E23" s="26"/>
    </row>
    <row r="24" spans="1:6" ht="25" customHeight="1" x14ac:dyDescent="0.2">
      <c r="A24" s="28" t="s">
        <v>84</v>
      </c>
      <c r="B24" s="16"/>
      <c r="C24" s="17">
        <f>SUM(C9)</f>
        <v>132755999999.99998</v>
      </c>
      <c r="E24" s="26"/>
    </row>
    <row r="25" spans="1:6" ht="25" customHeight="1" x14ac:dyDescent="0.2">
      <c r="A25" s="28" t="s">
        <v>85</v>
      </c>
      <c r="B25" s="16"/>
      <c r="C25" s="17">
        <f>SUM(C10)</f>
        <v>33775500000</v>
      </c>
      <c r="E25" s="26"/>
    </row>
    <row r="26" spans="1:6" ht="25" customHeight="1" x14ac:dyDescent="0.2">
      <c r="A26" s="29" t="s">
        <v>90</v>
      </c>
      <c r="B26" s="29"/>
      <c r="C26" s="30">
        <f>SUM(C22:C25)</f>
        <v>416350000000</v>
      </c>
      <c r="E26" s="26"/>
      <c r="F26" s="1"/>
    </row>
    <row r="27" spans="1:6" ht="16" customHeight="1" x14ac:dyDescent="0.2">
      <c r="A27" s="31"/>
      <c r="B27" s="32"/>
      <c r="C27" s="33"/>
      <c r="E27" s="26"/>
    </row>
    <row r="28" spans="1:6" ht="25" customHeight="1" x14ac:dyDescent="0.2">
      <c r="A28" s="28" t="s">
        <v>87</v>
      </c>
      <c r="B28" s="16"/>
      <c r="C28" s="17">
        <f>SUM(C5)</f>
        <v>1725000000</v>
      </c>
      <c r="D28" s="26"/>
      <c r="E28" s="26"/>
    </row>
    <row r="29" spans="1:6" ht="25" customHeight="1" x14ac:dyDescent="0.2">
      <c r="A29" s="28" t="s">
        <v>88</v>
      </c>
      <c r="B29" s="16"/>
      <c r="C29" s="17">
        <f>SUM(C28)</f>
        <v>1725000000</v>
      </c>
      <c r="E29" s="26"/>
    </row>
    <row r="30" spans="1:6" ht="16" customHeight="1" x14ac:dyDescent="0.2">
      <c r="A30" s="31"/>
      <c r="B30" s="32"/>
      <c r="C30" s="33"/>
      <c r="E30" s="26"/>
    </row>
    <row r="31" spans="1:6" ht="25" customHeight="1" x14ac:dyDescent="0.2">
      <c r="A31" s="29" t="s">
        <v>89</v>
      </c>
      <c r="B31" s="29"/>
      <c r="C31" s="30">
        <f>SUM(C26,C28,C29)</f>
        <v>419800000000</v>
      </c>
      <c r="E31" s="26"/>
    </row>
    <row r="32" spans="1:6" ht="25" customHeight="1" x14ac:dyDescent="0.2">
      <c r="E32" s="26"/>
    </row>
  </sheetData>
  <mergeCells count="2">
    <mergeCell ref="A3:C3"/>
    <mergeCell ref="F11:J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F70BB9-F5EA-2B48-A586-2C7E3A641055}">
          <x14:formula1>
            <xm:f>'50-State'!$A$3:$A$53</xm:f>
          </x14:formula1>
          <xm:sqref>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FF112-9B98-9244-AAD5-BED220399B0E}">
  <dimension ref="A2:F6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9" sqref="A59"/>
    </sheetView>
  </sheetViews>
  <sheetFormatPr baseColWidth="10" defaultRowHeight="16" x14ac:dyDescent="0.2"/>
  <cols>
    <col min="1" max="1" width="23.6640625" customWidth="1"/>
    <col min="2" max="2" width="19.5" style="10" customWidth="1"/>
    <col min="3" max="3" width="19.1640625" customWidth="1"/>
    <col min="4" max="4" width="19.33203125" style="2" customWidth="1"/>
    <col min="5" max="5" width="20.33203125" style="3" customWidth="1"/>
    <col min="6" max="6" width="23" style="3" customWidth="1"/>
  </cols>
  <sheetData>
    <row r="2" spans="1:6" ht="34" x14ac:dyDescent="0.2">
      <c r="A2" s="7" t="s">
        <v>22</v>
      </c>
      <c r="B2" s="11" t="s">
        <v>76</v>
      </c>
      <c r="C2" t="s">
        <v>93</v>
      </c>
      <c r="D2" s="5" t="s">
        <v>79</v>
      </c>
      <c r="E2" s="3" t="s">
        <v>77</v>
      </c>
      <c r="F2" s="12" t="s">
        <v>78</v>
      </c>
    </row>
    <row r="3" spans="1:6" x14ac:dyDescent="0.2">
      <c r="A3" s="7" t="s">
        <v>23</v>
      </c>
      <c r="B3" s="10">
        <v>1.6399097001987637E-2</v>
      </c>
      <c r="C3" s="3">
        <f>SUM(B3*'Cover Sheet'!$C$8)</f>
        <v>2870145358.6423731</v>
      </c>
      <c r="D3" s="5">
        <v>1.6541555023332089E-2</v>
      </c>
      <c r="E3" s="3">
        <f>SUM(D3*'Cover Sheet'!$C$10)</f>
        <v>558699291.69055295</v>
      </c>
      <c r="F3" s="3">
        <f>SUM(B3*'Cover Sheet'!$C$12)</f>
        <v>180390067.021864</v>
      </c>
    </row>
    <row r="4" spans="1:6" x14ac:dyDescent="0.2">
      <c r="A4" s="7" t="s">
        <v>24</v>
      </c>
      <c r="B4" s="10">
        <v>2.9032603096241553E-3</v>
      </c>
      <c r="C4" s="3">
        <f>SUM(B4*'Cover Sheet'!$C$8)</f>
        <v>508124264.49995524</v>
      </c>
      <c r="D4" s="5">
        <v>2.202335138927594E-3</v>
      </c>
      <c r="E4" s="3">
        <f>SUM(D4*'Cover Sheet'!$C$10)</f>
        <v>74384970.484848946</v>
      </c>
      <c r="F4" s="3">
        <f>SUM(B4*'Cover Sheet'!$C$12)</f>
        <v>31935863.405865707</v>
      </c>
    </row>
    <row r="5" spans="1:6" x14ac:dyDescent="0.2">
      <c r="A5" s="7" t="s">
        <v>25</v>
      </c>
      <c r="B5" s="10">
        <v>2.0970401605833733E-2</v>
      </c>
      <c r="C5" s="3">
        <f>SUM(B5*'Cover Sheet'!$C$8)</f>
        <v>3670208233.4506111</v>
      </c>
      <c r="D5" s="5">
        <v>2.3430624580755507E-2</v>
      </c>
      <c r="E5" s="3">
        <f>SUM(D5*'Cover Sheet'!$C$10)</f>
        <v>791381060.52730763</v>
      </c>
      <c r="F5" s="3">
        <f>SUM(B5*'Cover Sheet'!$C$12)</f>
        <v>230674417.66417107</v>
      </c>
    </row>
    <row r="6" spans="1:6" x14ac:dyDescent="0.2">
      <c r="A6" s="7" t="s">
        <v>26</v>
      </c>
      <c r="B6" s="10">
        <v>9.732891434255795E-3</v>
      </c>
      <c r="C6" s="3">
        <f>SUM(B6*'Cover Sheet'!$C$8)</f>
        <v>1703436059.4862978</v>
      </c>
      <c r="D6" s="5">
        <v>1.0383211054747194E-2</v>
      </c>
      <c r="E6" s="3">
        <f>SUM(D6*'Cover Sheet'!$C$10)</f>
        <v>350698144.97961384</v>
      </c>
      <c r="F6" s="3">
        <f>SUM(B6*'Cover Sheet'!$C$12)</f>
        <v>107061805.77681375</v>
      </c>
    </row>
    <row r="7" spans="1:6" x14ac:dyDescent="0.2">
      <c r="A7" s="7" t="s">
        <v>27</v>
      </c>
      <c r="B7" s="10">
        <v>0.1245198429391202</v>
      </c>
      <c r="C7" s="3">
        <f>SUM(B7*'Cover Sheet'!$C$8)</f>
        <v>21793276131.440411</v>
      </c>
      <c r="D7" s="5">
        <v>0.12028427189357818</v>
      </c>
      <c r="E7" s="3">
        <f>SUM(D7*'Cover Sheet'!$C$10)</f>
        <v>4062661425.3415499</v>
      </c>
      <c r="F7" s="3">
        <f>SUM(B7*'Cover Sheet'!$C$12)</f>
        <v>1369718272.3303223</v>
      </c>
    </row>
    <row r="8" spans="1:6" x14ac:dyDescent="0.2">
      <c r="A8" s="7" t="s">
        <v>28</v>
      </c>
      <c r="B8" s="10">
        <v>9.1459351672220635E-3</v>
      </c>
      <c r="C8" s="3">
        <f>SUM(B8*'Cover Sheet'!$C$8)</f>
        <v>1600707854.0644548</v>
      </c>
      <c r="D8" s="5">
        <v>1.4900639266375889E-2</v>
      </c>
      <c r="E8" s="3">
        <f>SUM(D8*'Cover Sheet'!$C$10)</f>
        <v>503276541.54147881</v>
      </c>
      <c r="F8" s="3">
        <f>SUM(B8*'Cover Sheet'!$C$12)</f>
        <v>100605286.8394427</v>
      </c>
    </row>
    <row r="9" spans="1:6" x14ac:dyDescent="0.2">
      <c r="A9" s="7" t="s">
        <v>29</v>
      </c>
      <c r="B9" s="10">
        <v>8.3956289332778496E-3</v>
      </c>
      <c r="C9" s="3">
        <f>SUM(B9*'Cover Sheet'!$C$8)</f>
        <v>1469390382.4588892</v>
      </c>
      <c r="D9" s="5">
        <v>9.4411913197384959E-3</v>
      </c>
      <c r="E9" s="3">
        <f>SUM(D9*'Cover Sheet'!$C$10)</f>
        <v>318880957.41982758</v>
      </c>
      <c r="F9" s="3">
        <f>SUM(B9*'Cover Sheet'!$C$12)</f>
        <v>92351918.266056344</v>
      </c>
    </row>
    <row r="10" spans="1:6" x14ac:dyDescent="0.2">
      <c r="A10" s="7" t="s">
        <v>30</v>
      </c>
      <c r="B10" s="10">
        <v>3.2876354052927353E-3</v>
      </c>
      <c r="C10" s="3">
        <f>SUM(B10*'Cover Sheet'!$C$8)</f>
        <v>575397017.18122661</v>
      </c>
      <c r="D10" s="5">
        <v>2.6807944795340963E-3</v>
      </c>
      <c r="E10" s="3">
        <f>SUM(D10*'Cover Sheet'!$C$10)</f>
        <v>90545173.943503872</v>
      </c>
      <c r="F10" s="3">
        <f>SUM(B10*'Cover Sheet'!$C$12)</f>
        <v>36163989.458220087</v>
      </c>
    </row>
    <row r="11" spans="1:6" x14ac:dyDescent="0.2">
      <c r="A11" s="7" t="s">
        <v>31</v>
      </c>
      <c r="B11" s="10">
        <v>3.1752330911808025E-3</v>
      </c>
      <c r="C11" s="3">
        <f>SUM(B11*'Cover Sheet'!$C$8)</f>
        <v>555724532.76882732</v>
      </c>
      <c r="D11" s="5">
        <v>1.9666608989685527E-3</v>
      </c>
      <c r="E11" s="3">
        <f>SUM(D11*'Cover Sheet'!$C$10)</f>
        <v>66424955.193112351</v>
      </c>
      <c r="F11" s="3">
        <f>SUM(B11*'Cover Sheet'!$C$12)</f>
        <v>34927564.00298883</v>
      </c>
    </row>
    <row r="12" spans="1:6" x14ac:dyDescent="0.2">
      <c r="A12" s="7" t="s">
        <v>32</v>
      </c>
      <c r="B12" s="10">
        <v>5.8223038090173568E-2</v>
      </c>
      <c r="C12" s="3">
        <f>SUM(B12*'Cover Sheet'!$C$8)</f>
        <v>10190108791.985043</v>
      </c>
      <c r="D12" s="5">
        <v>5.8778374450474381E-2</v>
      </c>
      <c r="E12" s="3">
        <f>SUM(D12*'Cover Sheet'!$C$10)</f>
        <v>1985268986.2519975</v>
      </c>
      <c r="F12" s="3">
        <f>SUM(B12*'Cover Sheet'!$C$12)</f>
        <v>640453418.99190927</v>
      </c>
    </row>
    <row r="13" spans="1:6" x14ac:dyDescent="0.2">
      <c r="A13" s="7" t="s">
        <v>33</v>
      </c>
      <c r="B13" s="10">
        <v>3.4557475415300853E-2</v>
      </c>
      <c r="C13" s="3">
        <f>SUM(B13*'Cover Sheet'!$C$8)</f>
        <v>6048197510.9728327</v>
      </c>
      <c r="D13" s="5">
        <v>3.579844299239917E-2</v>
      </c>
      <c r="E13" s="3">
        <f>SUM(D13*'Cover Sheet'!$C$10)</f>
        <v>1209110311.2897782</v>
      </c>
      <c r="F13" s="3">
        <f>SUM(B13*'Cover Sheet'!$C$12)</f>
        <v>380132229.56830937</v>
      </c>
    </row>
    <row r="14" spans="1:6" x14ac:dyDescent="0.2">
      <c r="A14" s="7" t="s">
        <v>34</v>
      </c>
      <c r="B14" s="10">
        <v>3.2794716864466772E-3</v>
      </c>
      <c r="C14" s="3">
        <f>SUM(B14*'Cover Sheet'!$C$8)</f>
        <v>573968215.35436773</v>
      </c>
      <c r="D14" s="5">
        <v>3.3837538504464097E-3</v>
      </c>
      <c r="E14" s="3">
        <f>SUM(D14*'Cover Sheet'!$C$10)</f>
        <v>114287978.17575271</v>
      </c>
      <c r="F14" s="3">
        <f>SUM(B14*'Cover Sheet'!$C$12)</f>
        <v>36074188.550913453</v>
      </c>
    </row>
    <row r="15" spans="1:6" x14ac:dyDescent="0.2">
      <c r="A15" s="7" t="s">
        <v>35</v>
      </c>
      <c r="B15" s="10">
        <v>3.6173589386863142E-3</v>
      </c>
      <c r="C15" s="3">
        <f>SUM(B15*'Cover Sheet'!$C$8)</f>
        <v>633104735.41047072</v>
      </c>
      <c r="D15" s="5">
        <v>5.3080881976981806E-3</v>
      </c>
      <c r="E15" s="3">
        <f>SUM(D15*'Cover Sheet'!$C$10)</f>
        <v>179283332.92135489</v>
      </c>
      <c r="F15" s="3">
        <f>SUM(B15*'Cover Sheet'!$C$12)</f>
        <v>39790948.325549453</v>
      </c>
    </row>
    <row r="16" spans="1:6" x14ac:dyDescent="0.2">
      <c r="A16" s="7" t="s">
        <v>36</v>
      </c>
      <c r="B16" s="10">
        <v>4.3046004445447268E-2</v>
      </c>
      <c r="C16" s="3">
        <f>SUM(B16*'Cover Sheet'!$C$8)</f>
        <v>7533847129.0355129</v>
      </c>
      <c r="D16" s="5">
        <v>3.6738769665339191E-2</v>
      </c>
      <c r="E16" s="3">
        <f>SUM(D16*'Cover Sheet'!$C$10)</f>
        <v>1240870314.8316638</v>
      </c>
      <c r="F16" s="3">
        <f>SUM(B16*'Cover Sheet'!$C$12)</f>
        <v>473506048.89991993</v>
      </c>
    </row>
    <row r="17" spans="1:6" x14ac:dyDescent="0.2">
      <c r="A17" s="7" t="s">
        <v>37</v>
      </c>
      <c r="B17" s="10">
        <v>1.6212011778432137E-2</v>
      </c>
      <c r="C17" s="3">
        <f>SUM(B17*'Cover Sheet'!$C$8)</f>
        <v>2837401983.4435248</v>
      </c>
      <c r="D17" s="5">
        <v>2.0855477174306497E-2</v>
      </c>
      <c r="E17" s="3">
        <f>SUM(D17*'Cover Sheet'!$C$10)</f>
        <v>704404169.30078912</v>
      </c>
      <c r="F17" s="3">
        <f>SUM(B17*'Cover Sheet'!$C$12)</f>
        <v>178332129.5627535</v>
      </c>
    </row>
    <row r="18" spans="1:6" x14ac:dyDescent="0.2">
      <c r="A18" s="7" t="s">
        <v>38</v>
      </c>
      <c r="B18" s="10">
        <v>5.4142085747016181E-3</v>
      </c>
      <c r="C18" s="3">
        <f>SUM(B18*'Cover Sheet'!$C$8)</f>
        <v>947586663.4314152</v>
      </c>
      <c r="D18" s="5">
        <v>8.8774016508709613E-3</v>
      </c>
      <c r="E18" s="3">
        <f>SUM(D18*'Cover Sheet'!$C$10)</f>
        <v>299838679.45899218</v>
      </c>
      <c r="F18" s="3">
        <f>SUM(B18*'Cover Sheet'!$C$12)</f>
        <v>59556294.321717799</v>
      </c>
    </row>
    <row r="19" spans="1:6" x14ac:dyDescent="0.2">
      <c r="A19" s="7" t="s">
        <v>39</v>
      </c>
      <c r="B19" s="10">
        <v>6.3895462068376437E-3</v>
      </c>
      <c r="C19" s="3">
        <f>SUM(B19*'Cover Sheet'!$C$8)</f>
        <v>1118288792.8014143</v>
      </c>
      <c r="D19" s="5">
        <v>8.8967025584538138E-3</v>
      </c>
      <c r="E19" s="3">
        <f>SUM(D19*'Cover Sheet'!$C$10)</f>
        <v>300490577.26305681</v>
      </c>
      <c r="F19" s="3">
        <f>SUM(B19*'Cover Sheet'!$C$12)</f>
        <v>70285008.275214076</v>
      </c>
    </row>
    <row r="20" spans="1:6" x14ac:dyDescent="0.2">
      <c r="A20" s="7" t="s">
        <v>40</v>
      </c>
      <c r="B20" s="10">
        <v>1.4603003265865489E-2</v>
      </c>
      <c r="C20" s="3">
        <f>SUM(B20*'Cover Sheet'!$C$8)</f>
        <v>2555795727.0868793</v>
      </c>
      <c r="D20" s="5">
        <v>1.4830885109146633E-2</v>
      </c>
      <c r="E20" s="3">
        <f>SUM(D20*'Cover Sheet'!$C$10)</f>
        <v>500920560.00398213</v>
      </c>
      <c r="F20" s="3">
        <f>SUM(B20*'Cover Sheet'!$C$12)</f>
        <v>160633035.92452037</v>
      </c>
    </row>
    <row r="21" spans="1:6" x14ac:dyDescent="0.2">
      <c r="A21" s="7" t="s">
        <v>41</v>
      </c>
      <c r="B21" s="10">
        <v>2.169281513372058E-2</v>
      </c>
      <c r="C21" s="3">
        <f>SUM(B21*'Cover Sheet'!$C$8)</f>
        <v>3796643965.4810753</v>
      </c>
      <c r="D21" s="5">
        <v>1.7024416325317135E-2</v>
      </c>
      <c r="E21" s="3">
        <f>SUM(D21*'Cover Sheet'!$C$10)</f>
        <v>575008173.5957489</v>
      </c>
      <c r="F21" s="3">
        <f>SUM(B21*'Cover Sheet'!$C$12)</f>
        <v>238620966.47092637</v>
      </c>
    </row>
    <row r="22" spans="1:6" x14ac:dyDescent="0.2">
      <c r="A22" s="7" t="s">
        <v>42</v>
      </c>
      <c r="B22" s="10">
        <v>3.3103124020873419E-3</v>
      </c>
      <c r="C22" s="3">
        <f>SUM(B22*'Cover Sheet'!$C$8)</f>
        <v>579365911.14472342</v>
      </c>
      <c r="D22" s="5">
        <v>3.1402915249714803E-3</v>
      </c>
      <c r="E22" s="3">
        <f>SUM(D22*'Cover Sheet'!$C$10)</f>
        <v>106064916.40167423</v>
      </c>
      <c r="F22" s="3">
        <f>SUM(B22*'Cover Sheet'!$C$12)</f>
        <v>36413436.422960758</v>
      </c>
    </row>
    <row r="23" spans="1:6" x14ac:dyDescent="0.2">
      <c r="A23" s="7" t="s">
        <v>43</v>
      </c>
      <c r="B23" s="10">
        <v>1.5710169839367492E-2</v>
      </c>
      <c r="C23" s="3">
        <f>SUM(B23*'Cover Sheet'!$C$8)</f>
        <v>2749570360.0313392</v>
      </c>
      <c r="D23" s="5">
        <v>1.5460365586278613E-2</v>
      </c>
      <c r="E23" s="3">
        <f>SUM(D23*'Cover Sheet'!$C$10)</f>
        <v>522181577.8593533</v>
      </c>
      <c r="F23" s="3">
        <f>SUM(B23*'Cover Sheet'!$C$12)</f>
        <v>172811868.23304242</v>
      </c>
    </row>
    <row r="24" spans="1:6" x14ac:dyDescent="0.2">
      <c r="A24" s="7" t="s">
        <v>44</v>
      </c>
      <c r="B24" s="10">
        <v>1.6243835163933899E-2</v>
      </c>
      <c r="C24" s="3">
        <f>SUM(B24*'Cover Sheet'!$C$8)</f>
        <v>2842971664.6389651</v>
      </c>
      <c r="D24" s="5">
        <v>1.721640956390446E-2</v>
      </c>
      <c r="E24" s="3">
        <f>SUM(D24*'Cover Sheet'!$C$10)</f>
        <v>581492841.22565508</v>
      </c>
      <c r="F24" s="3">
        <f>SUM(B24*'Cover Sheet'!$C$12)</f>
        <v>178682186.8032729</v>
      </c>
    </row>
    <row r="25" spans="1:6" x14ac:dyDescent="0.2">
      <c r="A25" s="7" t="s">
        <v>45</v>
      </c>
      <c r="B25" s="10">
        <v>2.9464751065157436E-2</v>
      </c>
      <c r="C25" s="3">
        <f>SUM(B25*'Cover Sheet'!$C$8)</f>
        <v>5156876534.2972565</v>
      </c>
      <c r="D25" s="5">
        <v>3.0283123997495623E-2</v>
      </c>
      <c r="E25" s="3">
        <f>SUM(D25*'Cover Sheet'!$C$10)</f>
        <v>1022827654.5774134</v>
      </c>
      <c r="F25" s="3">
        <f>SUM(B25*'Cover Sheet'!$C$12)</f>
        <v>324112261.71673179</v>
      </c>
    </row>
    <row r="26" spans="1:6" x14ac:dyDescent="0.2">
      <c r="A26" s="7" t="s">
        <v>46</v>
      </c>
      <c r="B26" s="10">
        <v>1.0592954332685905E-2</v>
      </c>
      <c r="C26" s="3">
        <f>SUM(B26*'Cover Sheet'!$C$8)</f>
        <v>1853962977.8751881</v>
      </c>
      <c r="D26" s="5">
        <v>1.470492129123749E-2</v>
      </c>
      <c r="E26" s="3">
        <f>SUM(D26*'Cover Sheet'!$C$10)</f>
        <v>496666069.07219183</v>
      </c>
      <c r="F26" s="3">
        <f>SUM(B26*'Cover Sheet'!$C$12)</f>
        <v>116522497.65954496</v>
      </c>
    </row>
    <row r="27" spans="1:6" x14ac:dyDescent="0.2">
      <c r="A27" s="7" t="s">
        <v>47</v>
      </c>
      <c r="B27" s="10">
        <v>1.2841454154860455E-2</v>
      </c>
      <c r="C27" s="3">
        <f>SUM(B27*'Cover Sheet'!$C$8)</f>
        <v>2247492044.0024443</v>
      </c>
      <c r="D27" s="5">
        <v>1.173732209727048E-2</v>
      </c>
      <c r="E27" s="3">
        <f>SUM(D27*'Cover Sheet'!$C$10)</f>
        <v>396433922.49635911</v>
      </c>
      <c r="F27" s="3">
        <f>SUM(B27*'Cover Sheet'!$C$12)</f>
        <v>141255995.70346501</v>
      </c>
    </row>
    <row r="28" spans="1:6" x14ac:dyDescent="0.2">
      <c r="A28" s="7" t="s">
        <v>48</v>
      </c>
      <c r="B28" s="10">
        <v>1.5756204142860546E-2</v>
      </c>
      <c r="C28" s="3">
        <f>SUM(B28*'Cover Sheet'!$C$8)</f>
        <v>2757627214.7772384</v>
      </c>
      <c r="D28" s="5">
        <v>1.8502798123680893E-2</v>
      </c>
      <c r="E28" s="3">
        <f>SUM(D28*'Cover Sheet'!$C$10)</f>
        <v>624941258.026384</v>
      </c>
      <c r="F28" s="3">
        <f>SUM(B28*'Cover Sheet'!$C$12)</f>
        <v>173318245.571466</v>
      </c>
    </row>
    <row r="29" spans="1:6" x14ac:dyDescent="0.2">
      <c r="A29" s="7" t="s">
        <v>49</v>
      </c>
      <c r="B29" s="10">
        <v>3.1214886087775852E-3</v>
      </c>
      <c r="C29" s="3">
        <f>SUM(B29*'Cover Sheet'!$C$8)</f>
        <v>546318254.07533979</v>
      </c>
      <c r="D29" s="5">
        <v>2.9675991939670104E-3</v>
      </c>
      <c r="E29" s="3">
        <f>SUM(D29*'Cover Sheet'!$C$10)</f>
        <v>100232146.57583275</v>
      </c>
      <c r="F29" s="3">
        <f>SUM(B29*'Cover Sheet'!$C$12)</f>
        <v>34336374.696553439</v>
      </c>
    </row>
    <row r="30" spans="1:6" x14ac:dyDescent="0.2">
      <c r="A30" s="7" t="s">
        <v>50</v>
      </c>
      <c r="B30" s="10">
        <v>4.9197744545898805E-3</v>
      </c>
      <c r="C30" s="3">
        <f>SUM(B30*'Cover Sheet'!$C$8)</f>
        <v>861051545.38063896</v>
      </c>
      <c r="D30" s="5">
        <v>5.5390218638649421E-3</v>
      </c>
      <c r="E30" s="3">
        <f>SUM(D30*'Cover Sheet'!$C$10)</f>
        <v>187083232.96297035</v>
      </c>
      <c r="F30" s="3">
        <f>SUM(B30*'Cover Sheet'!$C$12)</f>
        <v>54117519.000488684</v>
      </c>
    </row>
    <row r="31" spans="1:6" x14ac:dyDescent="0.2">
      <c r="A31" s="7" t="s">
        <v>51</v>
      </c>
      <c r="B31" s="10">
        <v>8.8580128979198775E-3</v>
      </c>
      <c r="C31" s="3">
        <f>SUM(B31*'Cover Sheet'!$C$8)</f>
        <v>1550316130.3745902</v>
      </c>
      <c r="D31" s="5">
        <v>8.9654408784418677E-3</v>
      </c>
      <c r="E31" s="3">
        <f>SUM(D31*'Cover Sheet'!$C$10)</f>
        <v>302812248.3898133</v>
      </c>
      <c r="F31" s="3">
        <f>SUM(B31*'Cover Sheet'!$C$12)</f>
        <v>97438141.877118647</v>
      </c>
    </row>
    <row r="32" spans="1:6" x14ac:dyDescent="0.2">
      <c r="A32" s="7" t="s">
        <v>52</v>
      </c>
      <c r="B32" s="10">
        <v>2.8452827878192779E-3</v>
      </c>
      <c r="C32" s="3">
        <f>SUM(B32*'Cover Sheet'!$C$8)</f>
        <v>497977125.59994829</v>
      </c>
      <c r="D32" s="5">
        <v>3.0106029705112606E-3</v>
      </c>
      <c r="E32" s="3">
        <f>SUM(D32*'Cover Sheet'!$C$10)</f>
        <v>101684620.63050309</v>
      </c>
      <c r="F32" s="3">
        <f>SUM(B32*'Cover Sheet'!$C$12)</f>
        <v>31298110.666012056</v>
      </c>
    </row>
    <row r="33" spans="1:6" x14ac:dyDescent="0.2">
      <c r="A33" s="7" t="s">
        <v>53</v>
      </c>
      <c r="B33" s="10">
        <v>2.3460940573796048E-2</v>
      </c>
      <c r="C33" s="3">
        <f>SUM(B33*'Cover Sheet'!$C$8)</f>
        <v>4106098627.8149238</v>
      </c>
      <c r="D33" s="5">
        <v>2.3318543871809466E-2</v>
      </c>
      <c r="E33" s="3">
        <f>SUM(D33*'Cover Sheet'!$C$10)</f>
        <v>787595478.54230058</v>
      </c>
      <c r="F33" s="3">
        <f>SUM(B33*'Cover Sheet'!$C$12)</f>
        <v>258070346.31175652</v>
      </c>
    </row>
    <row r="34" spans="1:6" x14ac:dyDescent="0.2">
      <c r="A34" s="7" t="s">
        <v>54</v>
      </c>
      <c r="B34" s="10">
        <v>8.207183089914671E-3</v>
      </c>
      <c r="C34" s="3">
        <f>SUM(B34*'Cover Sheet'!$C$8)</f>
        <v>1436408873.6222308</v>
      </c>
      <c r="D34" s="5">
        <v>7.5385281669657182E-3</v>
      </c>
      <c r="E34" s="3">
        <f>SUM(D34*'Cover Sheet'!$C$10)</f>
        <v>254617558.10335061</v>
      </c>
      <c r="F34" s="3">
        <f>SUM(B34*'Cover Sheet'!$C$12)</f>
        <v>90279013.989061385</v>
      </c>
    </row>
    <row r="35" spans="1:6" x14ac:dyDescent="0.2">
      <c r="A35" s="7" t="s">
        <v>55</v>
      </c>
      <c r="B35" s="10">
        <v>7.8390296059531656E-2</v>
      </c>
      <c r="C35" s="3">
        <f>SUM(B35*'Cover Sheet'!$C$8)</f>
        <v>13719752030.895142</v>
      </c>
      <c r="D35" s="5">
        <v>5.5629279002745807E-2</v>
      </c>
      <c r="E35" s="3">
        <f>SUM(D35*'Cover Sheet'!$C$10)</f>
        <v>1878906712.9572411</v>
      </c>
      <c r="F35" s="3">
        <f>SUM(B35*'Cover Sheet'!$C$12)</f>
        <v>862293256.65484822</v>
      </c>
    </row>
    <row r="36" spans="1:6" x14ac:dyDescent="0.2">
      <c r="A36" s="7" t="s">
        <v>56</v>
      </c>
      <c r="B36" s="10">
        <v>2.9957219845546976E-2</v>
      </c>
      <c r="C36" s="3">
        <f>SUM(B36*'Cover Sheet'!$C$8)</f>
        <v>5243067681.5378637</v>
      </c>
      <c r="D36" s="5">
        <v>3.2384552637130408E-2</v>
      </c>
      <c r="E36" s="3">
        <f>SUM(D36*'Cover Sheet'!$C$10)</f>
        <v>1093804457.5953982</v>
      </c>
      <c r="F36" s="3">
        <f>SUM(B36*'Cover Sheet'!$C$12)</f>
        <v>329529418.30101675</v>
      </c>
    </row>
    <row r="37" spans="1:6" x14ac:dyDescent="0.2">
      <c r="A37" s="7" t="s">
        <v>57</v>
      </c>
      <c r="B37" s="10">
        <v>2.5169954642226913E-3</v>
      </c>
      <c r="C37" s="3">
        <f>SUM(B37*'Cover Sheet'!$C$8)</f>
        <v>440520770.6550591</v>
      </c>
      <c r="D37" s="5">
        <v>2.0089874506853348E-3</v>
      </c>
      <c r="E37" s="3">
        <f>SUM(D37*'Cover Sheet'!$C$10)</f>
        <v>67854555.640622526</v>
      </c>
      <c r="F37" s="3">
        <f>SUM(B37*'Cover Sheet'!$C$12)</f>
        <v>27686950.106449604</v>
      </c>
    </row>
    <row r="38" spans="1:6" x14ac:dyDescent="0.2">
      <c r="A38" s="7" t="s">
        <v>58</v>
      </c>
      <c r="B38" s="10">
        <v>3.6979000723018247E-2</v>
      </c>
      <c r="C38" s="3">
        <f>SUM(B38*'Cover Sheet'!$C$8)</f>
        <v>6472009238.0415688</v>
      </c>
      <c r="D38" s="5">
        <v>3.5526198611756828E-2</v>
      </c>
      <c r="E38" s="3">
        <f>SUM(D38*'Cover Sheet'!$C$10)</f>
        <v>1199915121.2113926</v>
      </c>
      <c r="F38" s="3">
        <f>SUM(B38*'Cover Sheet'!$C$12)</f>
        <v>406769007.9532007</v>
      </c>
    </row>
    <row r="39" spans="1:6" x14ac:dyDescent="0.2">
      <c r="A39" s="7" t="s">
        <v>59</v>
      </c>
      <c r="B39" s="10">
        <v>1.2166208780306388E-2</v>
      </c>
      <c r="C39" s="3">
        <f>SUM(B39*'Cover Sheet'!$C$8)</f>
        <v>2129311611.4160538</v>
      </c>
      <c r="D39" s="5">
        <v>1.3517068943857723E-2</v>
      </c>
      <c r="E39" s="3">
        <f>SUM(D39*'Cover Sheet'!$C$10)</f>
        <v>456545762.11326653</v>
      </c>
      <c r="F39" s="3">
        <f>SUM(B39*'Cover Sheet'!$C$12)</f>
        <v>133828296.58337027</v>
      </c>
    </row>
    <row r="40" spans="1:6" x14ac:dyDescent="0.2">
      <c r="A40" s="7" t="s">
        <v>60</v>
      </c>
      <c r="B40" s="10">
        <v>9.1538721161001767E-3</v>
      </c>
      <c r="C40" s="3">
        <f>SUM(B40*'Cover Sheet'!$C$8)</f>
        <v>1602096966.9516788</v>
      </c>
      <c r="D40" s="5">
        <v>1.100761234567316E-2</v>
      </c>
      <c r="E40" s="3">
        <f>SUM(D40*'Cover Sheet'!$C$10)</f>
        <v>371787610.7812838</v>
      </c>
      <c r="F40" s="3">
        <f>SUM(B40*'Cover Sheet'!$C$12)</f>
        <v>100692593.27710195</v>
      </c>
    </row>
    <row r="41" spans="1:6" x14ac:dyDescent="0.2">
      <c r="A41" s="7" t="s">
        <v>61</v>
      </c>
      <c r="B41" s="10">
        <v>3.959456553330816E-2</v>
      </c>
      <c r="C41" s="3">
        <f>SUM(B41*'Cover Sheet'!$C$8)</f>
        <v>6929781467.7912941</v>
      </c>
      <c r="D41" s="5">
        <v>3.5357231017303432E-2</v>
      </c>
      <c r="E41" s="3">
        <f>SUM(D41*'Cover Sheet'!$C$10)</f>
        <v>1194208156.2249322</v>
      </c>
      <c r="F41" s="3">
        <f>SUM(B41*'Cover Sheet'!$C$12)</f>
        <v>435540220.86638975</v>
      </c>
    </row>
    <row r="42" spans="1:6" x14ac:dyDescent="0.2">
      <c r="A42" s="7" t="s">
        <v>62</v>
      </c>
      <c r="B42" s="10">
        <v>3.5035960047667047E-3</v>
      </c>
      <c r="C42" s="3">
        <f>SUM(B42*'Cover Sheet'!$C$8)</f>
        <v>613194117.36026156</v>
      </c>
      <c r="D42" s="5">
        <v>2.9472824491429549E-3</v>
      </c>
      <c r="E42" s="3">
        <f>SUM(D42*'Cover Sheet'!$C$10)</f>
        <v>99545938.361027867</v>
      </c>
      <c r="F42" s="3">
        <f>SUM(B42*'Cover Sheet'!$C$12)</f>
        <v>38539556.052433752</v>
      </c>
    </row>
    <row r="43" spans="1:6" x14ac:dyDescent="0.2">
      <c r="A43" s="7" t="s">
        <v>63</v>
      </c>
      <c r="B43" s="10">
        <v>1.6350946178793759E-2</v>
      </c>
      <c r="C43" s="3">
        <f>SUM(B43*'Cover Sheet'!$C$8)</f>
        <v>2861718073.7932158</v>
      </c>
      <c r="D43" s="5">
        <v>1.6411866468871869E-2</v>
      </c>
      <c r="E43" s="3">
        <f>SUM(D43*'Cover Sheet'!$C$10)</f>
        <v>554318995.91938186</v>
      </c>
      <c r="F43" s="3">
        <f>SUM(B43*'Cover Sheet'!$C$12)</f>
        <v>179860407.96673134</v>
      </c>
    </row>
    <row r="44" spans="1:6" x14ac:dyDescent="0.2">
      <c r="A44" s="7" t="s">
        <v>64</v>
      </c>
      <c r="B44" s="10">
        <v>3.1214886087775852E-3</v>
      </c>
      <c r="C44" s="3">
        <f>SUM(B44*'Cover Sheet'!$C$8)</f>
        <v>546318254.07533979</v>
      </c>
      <c r="D44" s="5">
        <v>2.6899370147049212E-3</v>
      </c>
      <c r="E44" s="3">
        <f>SUM(D44*'Cover Sheet'!$C$10)</f>
        <v>90853967.640166059</v>
      </c>
      <c r="F44" s="3">
        <f>SUM(B44*'Cover Sheet'!$C$12)</f>
        <v>34336374.696553439</v>
      </c>
    </row>
    <row r="45" spans="1:6" x14ac:dyDescent="0.2">
      <c r="A45" s="7" t="s">
        <v>65</v>
      </c>
      <c r="B45" s="10">
        <v>1.9645157913156928E-2</v>
      </c>
      <c r="C45" s="3">
        <f>SUM(B45*'Cover Sheet'!$C$8)</f>
        <v>3438266070.223856</v>
      </c>
      <c r="D45" s="5">
        <v>2.1529654490051398E-2</v>
      </c>
      <c r="E45" s="3">
        <f>SUM(D45*'Cover Sheet'!$C$10)</f>
        <v>727174845.22873104</v>
      </c>
      <c r="F45" s="3">
        <f>SUM(B45*'Cover Sheet'!$C$12)</f>
        <v>216096737.04472622</v>
      </c>
    </row>
    <row r="46" spans="1:6" x14ac:dyDescent="0.2">
      <c r="A46" s="7" t="s">
        <v>66</v>
      </c>
      <c r="B46" s="10">
        <v>9.720010900076459E-2</v>
      </c>
      <c r="C46" s="3">
        <f>SUM(B46*'Cover Sheet'!$C$8)</f>
        <v>17011817277.150318</v>
      </c>
      <c r="D46" s="5">
        <v>0.10396281493917336</v>
      </c>
      <c r="E46" s="3">
        <f>SUM(D46*'Cover Sheet'!$C$10)</f>
        <v>3511396055.9780498</v>
      </c>
      <c r="F46" s="3">
        <f>SUM(B46*'Cover Sheet'!$C$12)</f>
        <v>1069201199.0084105</v>
      </c>
    </row>
    <row r="47" spans="1:6" x14ac:dyDescent="0.2">
      <c r="A47" s="7" t="s">
        <v>67</v>
      </c>
      <c r="B47" s="10">
        <v>5.1266642553460078E-3</v>
      </c>
      <c r="C47" s="3">
        <f>SUM(B47*'Cover Sheet'!$C$8)</f>
        <v>897261087.97427523</v>
      </c>
      <c r="D47" s="5">
        <v>9.8840963569029015E-3</v>
      </c>
      <c r="E47" s="3">
        <f>SUM(D47*'Cover Sheet'!$C$10)</f>
        <v>333840296.50257397</v>
      </c>
      <c r="F47" s="3">
        <f>SUM(B47*'Cover Sheet'!$C$12)</f>
        <v>56393306.808806084</v>
      </c>
    </row>
    <row r="48" spans="1:6" x14ac:dyDescent="0.2">
      <c r="A48" s="7" t="s">
        <v>68</v>
      </c>
      <c r="B48" s="10">
        <v>2.3544769871946779E-3</v>
      </c>
      <c r="C48" s="3">
        <f>SUM(B48*'Cover Sheet'!$C$8)</f>
        <v>412077030.5833317</v>
      </c>
      <c r="D48" s="5">
        <v>1.5200311252530705E-3</v>
      </c>
      <c r="E48" s="3">
        <f>SUM(D48*'Cover Sheet'!$C$10)</f>
        <v>51339811.270985082</v>
      </c>
      <c r="F48" s="3">
        <f>SUM(B48*'Cover Sheet'!$C$12)</f>
        <v>25899246.859141458</v>
      </c>
    </row>
    <row r="49" spans="1:6" x14ac:dyDescent="0.2">
      <c r="A49" s="7" t="s">
        <v>69</v>
      </c>
      <c r="B49" s="10">
        <v>1.8035695860654389E-2</v>
      </c>
      <c r="C49" s="3">
        <f>SUM(B49*'Cover Sheet'!$C$8)</f>
        <v>3156580435.9879403</v>
      </c>
      <c r="D49" s="5">
        <v>2.2610843927104874E-2</v>
      </c>
      <c r="E49" s="3">
        <f>SUM(D49*'Cover Sheet'!$C$10)</f>
        <v>763692559.05993068</v>
      </c>
      <c r="F49" s="3">
        <f>SUM(B49*'Cover Sheet'!$C$12)</f>
        <v>198392654.46719828</v>
      </c>
    </row>
    <row r="50" spans="1:6" x14ac:dyDescent="0.2">
      <c r="A50" s="7" t="s">
        <v>70</v>
      </c>
      <c r="B50" s="10">
        <v>1.6394863962585979E-2</v>
      </c>
      <c r="C50" s="3">
        <f>SUM(B50*'Cover Sheet'!$C$8)</f>
        <v>2869404498.435854</v>
      </c>
      <c r="D50" s="5">
        <v>1.9222688115279919E-2</v>
      </c>
      <c r="E50" s="3">
        <f>SUM(D50*'Cover Sheet'!$C$10)</f>
        <v>649255902.43763685</v>
      </c>
      <c r="F50" s="3">
        <f>SUM(B50*'Cover Sheet'!$C$12)</f>
        <v>180343503.58844575</v>
      </c>
    </row>
    <row r="51" spans="1:6" x14ac:dyDescent="0.2">
      <c r="A51" s="7" t="s">
        <v>71</v>
      </c>
      <c r="B51" s="10">
        <v>6.549116674282358E-3</v>
      </c>
      <c r="C51" s="3">
        <f>SUM(B51*'Cover Sheet'!$C$8)</f>
        <v>1146216576.657887</v>
      </c>
      <c r="D51" s="5">
        <v>5.5373288017962711E-3</v>
      </c>
      <c r="E51" s="3">
        <f>SUM(D51*'Cover Sheet'!$C$10)</f>
        <v>187026048.94506997</v>
      </c>
      <c r="F51" s="3">
        <f>SUM(B51*'Cover Sheet'!$C$12)</f>
        <v>72040283.417105943</v>
      </c>
    </row>
    <row r="52" spans="1:6" x14ac:dyDescent="0.2">
      <c r="A52" s="7" t="s">
        <v>72</v>
      </c>
      <c r="B52" s="10">
        <v>1.3211467152559117E-2</v>
      </c>
      <c r="C52" s="3">
        <f>SUM(B52*'Cover Sheet'!$C$8)</f>
        <v>2312251163.840168</v>
      </c>
      <c r="D52" s="5">
        <v>1.5762407859329568E-2</v>
      </c>
      <c r="E52" s="3">
        <f>SUM(D52*'Cover Sheet'!$C$10)</f>
        <v>532383206.65278584</v>
      </c>
      <c r="F52" s="3">
        <f>SUM(B52*'Cover Sheet'!$C$12)</f>
        <v>145326138.6781503</v>
      </c>
    </row>
    <row r="53" spans="1:6" x14ac:dyDescent="0.2">
      <c r="A53" s="7" t="s">
        <v>73</v>
      </c>
      <c r="B53" s="10">
        <v>2.4614368220759052E-3</v>
      </c>
      <c r="C53" s="3">
        <f>SUM(B53*'Cover Sheet'!$C$8)</f>
        <v>430796980.4444918</v>
      </c>
      <c r="D53" s="5">
        <v>1.5918169569647325E-3</v>
      </c>
      <c r="E53" s="3">
        <f>SUM(D53*'Cover Sheet'!$C$10)</f>
        <v>53764413.629962325</v>
      </c>
      <c r="F53" s="3">
        <f>SUM(B53*'Cover Sheet'!$C$12)</f>
        <v>27075805.042834956</v>
      </c>
    </row>
    <row r="54" spans="1:6" x14ac:dyDescent="0.2">
      <c r="A54" s="7"/>
      <c r="D54" s="5"/>
    </row>
    <row r="55" spans="1:6" x14ac:dyDescent="0.2">
      <c r="A55" s="7" t="s">
        <v>74</v>
      </c>
      <c r="B55" s="10">
        <v>2.6389447939851533E-2</v>
      </c>
      <c r="C55" s="3">
        <f>SUM(B55*'Cover Sheet'!$C$8)</f>
        <v>4618641594.2609053</v>
      </c>
      <c r="D55" s="5">
        <v>1.6189736725462197E-2</v>
      </c>
      <c r="E55" s="3">
        <f>SUM(D55*'Cover Sheet'!$C$10)</f>
        <v>546816452.77084839</v>
      </c>
      <c r="F55" s="3">
        <f>SUM(B55*'Cover Sheet'!$C$12)</f>
        <v>290283927.33836687</v>
      </c>
    </row>
    <row r="56" spans="1:6" x14ac:dyDescent="0.2">
      <c r="A56" s="7"/>
    </row>
    <row r="57" spans="1:6" x14ac:dyDescent="0.2">
      <c r="A57" s="8"/>
      <c r="B57" s="13"/>
    </row>
    <row r="58" spans="1:6" x14ac:dyDescent="0.2">
      <c r="A58" s="7" t="s">
        <v>95</v>
      </c>
      <c r="B58" s="35" t="s">
        <v>94</v>
      </c>
    </row>
    <row r="59" spans="1:6" x14ac:dyDescent="0.2">
      <c r="A59" s="8"/>
      <c r="B59" s="34" t="s">
        <v>91</v>
      </c>
      <c r="C59" s="3"/>
      <c r="D59" s="15"/>
    </row>
    <row r="60" spans="1:6" x14ac:dyDescent="0.2">
      <c r="A60" s="9"/>
      <c r="B60" s="34" t="s">
        <v>92</v>
      </c>
      <c r="C60" s="3"/>
      <c r="D60" s="3"/>
    </row>
    <row r="61" spans="1:6" x14ac:dyDescent="0.2">
      <c r="B61" s="20"/>
      <c r="C61" s="19"/>
      <c r="D61" s="1"/>
      <c r="F61" s="14"/>
    </row>
  </sheetData>
  <hyperlinks>
    <hyperlink ref="A2" location="A162:U235" display="Reading First State Grants" xr:uid="{5EE710F9-15BA-2445-9A99-2150C95D89E4}"/>
    <hyperlink ref="A5" location="A6:U79" display="High School Reform" xr:uid="{C34B3388-7EBA-664B-A88D-AA403CC09DDC}"/>
    <hyperlink ref="A6" location="A85:U158" display="21st Century Community Learning Centers" xr:uid="{044593AE-0F05-D146-A091-FC169617956C}"/>
    <hyperlink ref="A7" location="A162:U235" display="Reading First State Grants" xr:uid="{D423C140-AFFB-D243-BB16-54DA88A8B9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50-State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Cardichon</cp:lastModifiedBy>
  <dcterms:created xsi:type="dcterms:W3CDTF">2020-06-30T17:26:46Z</dcterms:created>
  <dcterms:modified xsi:type="dcterms:W3CDTF">2020-07-02T01:25:02Z</dcterms:modified>
</cp:coreProperties>
</file>