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Griffith/Documents/COVID-19/"/>
    </mc:Choice>
  </mc:AlternateContent>
  <xr:revisionPtr revIDLastSave="0" documentId="8_{407D3D72-A9E7-B74D-837A-A10BC52E60F7}" xr6:coauthVersionLast="45" xr6:coauthVersionMax="45" xr10:uidLastSave="{00000000-0000-0000-0000-000000000000}"/>
  <bookViews>
    <workbookView xWindow="0" yWindow="460" windowWidth="28800" windowHeight="15760" activeTab="1" xr2:uid="{DC52919A-DAEE-B14C-931D-61DB9F25B7AA}"/>
  </bookViews>
  <sheets>
    <sheet name="Cover Page" sheetId="2" r:id="rId1"/>
    <sheet name="State Funding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2" l="1"/>
  <c r="B5" i="2"/>
  <c r="B7" i="2" s="1"/>
  <c r="B9" i="2" s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G2" i="1" l="1"/>
  <c r="G33" i="1" s="1"/>
  <c r="D2" i="1"/>
  <c r="D50" i="1" s="1"/>
  <c r="G51" i="1" l="1"/>
  <c r="G46" i="1"/>
  <c r="G25" i="1"/>
  <c r="G50" i="1"/>
  <c r="G28" i="1"/>
  <c r="G48" i="1"/>
  <c r="G42" i="1"/>
  <c r="G27" i="1"/>
  <c r="G39" i="1"/>
  <c r="G20" i="1"/>
  <c r="G19" i="1"/>
  <c r="G24" i="1"/>
  <c r="G38" i="1"/>
  <c r="G17" i="1"/>
  <c r="G12" i="1"/>
  <c r="G41" i="1"/>
  <c r="G47" i="1"/>
  <c r="G14" i="1"/>
  <c r="G32" i="1"/>
  <c r="G18" i="1"/>
  <c r="G16" i="1"/>
  <c r="G44" i="1"/>
  <c r="G43" i="1"/>
  <c r="G3" i="1"/>
  <c r="G40" i="1"/>
  <c r="G23" i="1"/>
  <c r="G6" i="1"/>
  <c r="G10" i="1"/>
  <c r="G31" i="1"/>
  <c r="D7" i="1"/>
  <c r="D46" i="1"/>
  <c r="I46" i="1" s="1"/>
  <c r="D53" i="1"/>
  <c r="D29" i="1"/>
  <c r="D44" i="1"/>
  <c r="D33" i="1"/>
  <c r="I33" i="1" s="1"/>
  <c r="D34" i="1"/>
  <c r="D31" i="1"/>
  <c r="I31" i="1" s="1"/>
  <c r="M31" i="1" s="1"/>
  <c r="D38" i="1"/>
  <c r="D36" i="1"/>
  <c r="D22" i="1"/>
  <c r="G30" i="1"/>
  <c r="D49" i="1"/>
  <c r="D17" i="1"/>
  <c r="G34" i="1"/>
  <c r="D45" i="1"/>
  <c r="G49" i="1"/>
  <c r="D28" i="1"/>
  <c r="I28" i="1" s="1"/>
  <c r="D51" i="1"/>
  <c r="I51" i="1" s="1"/>
  <c r="M51" i="1" s="1"/>
  <c r="G15" i="1"/>
  <c r="G36" i="1"/>
  <c r="G4" i="1"/>
  <c r="D15" i="1"/>
  <c r="G11" i="1"/>
  <c r="D14" i="1"/>
  <c r="I14" i="1" s="1"/>
  <c r="G35" i="1"/>
  <c r="D6" i="1"/>
  <c r="G9" i="1"/>
  <c r="D4" i="1"/>
  <c r="G8" i="1"/>
  <c r="D3" i="1"/>
  <c r="I3" i="1" s="1"/>
  <c r="G7" i="1"/>
  <c r="I2" i="1"/>
  <c r="M2" i="1" s="1"/>
  <c r="G22" i="1"/>
  <c r="D41" i="1"/>
  <c r="I41" i="1" s="1"/>
  <c r="M41" i="1" s="1"/>
  <c r="D9" i="1"/>
  <c r="I9" i="1" s="1"/>
  <c r="G26" i="1"/>
  <c r="D37" i="1"/>
  <c r="D12" i="1"/>
  <c r="I12" i="1" s="1"/>
  <c r="D27" i="1"/>
  <c r="D47" i="1"/>
  <c r="D40" i="1"/>
  <c r="D8" i="1"/>
  <c r="D32" i="1"/>
  <c r="I32" i="1" s="1"/>
  <c r="D24" i="1"/>
  <c r="D48" i="1"/>
  <c r="I48" i="1" s="1"/>
  <c r="D16" i="1"/>
  <c r="D39" i="1"/>
  <c r="I39" i="1" s="1"/>
  <c r="D43" i="1"/>
  <c r="D42" i="1"/>
  <c r="I42" i="1" s="1"/>
  <c r="D21" i="1"/>
  <c r="D11" i="1"/>
  <c r="I11" i="1" s="1"/>
  <c r="D13" i="1"/>
  <c r="D35" i="1"/>
  <c r="I35" i="1" s="1"/>
  <c r="M35" i="1" s="1"/>
  <c r="D26" i="1"/>
  <c r="D25" i="1"/>
  <c r="I25" i="1" s="1"/>
  <c r="K25" i="1" s="1"/>
  <c r="D5" i="1"/>
  <c r="D52" i="1"/>
  <c r="D18" i="1"/>
  <c r="I18" i="1" s="1"/>
  <c r="M18" i="1" s="1"/>
  <c r="D23" i="1"/>
  <c r="D30" i="1"/>
  <c r="D20" i="1"/>
  <c r="I20" i="1" s="1"/>
  <c r="K20" i="1" s="1"/>
  <c r="D19" i="1"/>
  <c r="I19" i="1" s="1"/>
  <c r="J19" i="1" s="1"/>
  <c r="D10" i="1"/>
  <c r="G52" i="1"/>
  <c r="G53" i="1"/>
  <c r="G21" i="1"/>
  <c r="G45" i="1"/>
  <c r="G13" i="1"/>
  <c r="G37" i="1"/>
  <c r="G5" i="1"/>
  <c r="G29" i="1"/>
  <c r="K2" i="1"/>
  <c r="I17" i="1"/>
  <c r="J32" i="1"/>
  <c r="I50" i="1"/>
  <c r="I44" i="1"/>
  <c r="I24" i="1" l="1"/>
  <c r="K51" i="1"/>
  <c r="O51" i="1" s="1"/>
  <c r="I10" i="1"/>
  <c r="J10" i="1" s="1"/>
  <c r="I27" i="1"/>
  <c r="M27" i="1" s="1"/>
  <c r="K31" i="1"/>
  <c r="O31" i="1" s="1"/>
  <c r="J31" i="1"/>
  <c r="N31" i="1" s="1"/>
  <c r="I47" i="1"/>
  <c r="M10" i="1"/>
  <c r="I40" i="1"/>
  <c r="I36" i="1"/>
  <c r="J36" i="1" s="1"/>
  <c r="K10" i="1"/>
  <c r="K41" i="1"/>
  <c r="O41" i="1" s="1"/>
  <c r="I30" i="1"/>
  <c r="J30" i="1" s="1"/>
  <c r="I38" i="1"/>
  <c r="I37" i="1"/>
  <c r="J37" i="1" s="1"/>
  <c r="I5" i="1"/>
  <c r="I43" i="1"/>
  <c r="J2" i="1"/>
  <c r="N2" i="1" s="1"/>
  <c r="I23" i="1"/>
  <c r="J23" i="1" s="1"/>
  <c r="I29" i="1"/>
  <c r="K29" i="1" s="1"/>
  <c r="I16" i="1"/>
  <c r="M16" i="1" s="1"/>
  <c r="I6" i="1"/>
  <c r="M6" i="1" s="1"/>
  <c r="I15" i="1"/>
  <c r="M15" i="1" s="1"/>
  <c r="I22" i="1"/>
  <c r="K22" i="1" s="1"/>
  <c r="I34" i="1"/>
  <c r="I53" i="1"/>
  <c r="J53" i="1" s="1"/>
  <c r="J16" i="1"/>
  <c r="J48" i="1"/>
  <c r="M48" i="1"/>
  <c r="K48" i="1"/>
  <c r="M47" i="1"/>
  <c r="K47" i="1"/>
  <c r="J47" i="1"/>
  <c r="I52" i="1"/>
  <c r="K15" i="1"/>
  <c r="J35" i="1"/>
  <c r="N35" i="1" s="1"/>
  <c r="O2" i="1"/>
  <c r="N10" i="1"/>
  <c r="I13" i="1"/>
  <c r="J40" i="1"/>
  <c r="M40" i="1"/>
  <c r="K37" i="1"/>
  <c r="I8" i="1"/>
  <c r="J51" i="1"/>
  <c r="N51" i="1" s="1"/>
  <c r="K30" i="1"/>
  <c r="K35" i="1"/>
  <c r="O35" i="1" s="1"/>
  <c r="M19" i="1"/>
  <c r="N19" i="1" s="1"/>
  <c r="K19" i="1"/>
  <c r="J18" i="1"/>
  <c r="N18" i="1" s="1"/>
  <c r="K18" i="1"/>
  <c r="O18" i="1" s="1"/>
  <c r="M25" i="1"/>
  <c r="O25" i="1" s="1"/>
  <c r="J25" i="1"/>
  <c r="M11" i="1"/>
  <c r="J11" i="1"/>
  <c r="K11" i="1"/>
  <c r="I4" i="1"/>
  <c r="K14" i="1"/>
  <c r="J14" i="1"/>
  <c r="I49" i="1"/>
  <c r="J22" i="1"/>
  <c r="J41" i="1"/>
  <c r="N41" i="1" s="1"/>
  <c r="M14" i="1"/>
  <c r="K40" i="1"/>
  <c r="O40" i="1" s="1"/>
  <c r="M30" i="1"/>
  <c r="N30" i="1" s="1"/>
  <c r="J20" i="1"/>
  <c r="M20" i="1"/>
  <c r="O20" i="1" s="1"/>
  <c r="I26" i="1"/>
  <c r="I21" i="1"/>
  <c r="M32" i="1"/>
  <c r="N32" i="1" s="1"/>
  <c r="K32" i="1"/>
  <c r="I45" i="1"/>
  <c r="I7" i="1"/>
  <c r="J28" i="1"/>
  <c r="K28" i="1"/>
  <c r="M28" i="1"/>
  <c r="J46" i="1"/>
  <c r="M46" i="1"/>
  <c r="K46" i="1"/>
  <c r="M33" i="1"/>
  <c r="J33" i="1"/>
  <c r="K33" i="1"/>
  <c r="M17" i="1"/>
  <c r="K17" i="1"/>
  <c r="J17" i="1"/>
  <c r="J34" i="1"/>
  <c r="M34" i="1"/>
  <c r="K34" i="1"/>
  <c r="J42" i="1"/>
  <c r="M42" i="1"/>
  <c r="K42" i="1"/>
  <c r="J50" i="1"/>
  <c r="K50" i="1"/>
  <c r="M50" i="1"/>
  <c r="M39" i="1"/>
  <c r="J39" i="1"/>
  <c r="K39" i="1"/>
  <c r="M43" i="1"/>
  <c r="J43" i="1"/>
  <c r="K43" i="1"/>
  <c r="M12" i="1"/>
  <c r="K12" i="1"/>
  <c r="J12" i="1"/>
  <c r="M44" i="1"/>
  <c r="J44" i="1"/>
  <c r="K44" i="1"/>
  <c r="M9" i="1"/>
  <c r="J9" i="1"/>
  <c r="K9" i="1"/>
  <c r="M3" i="1"/>
  <c r="J3" i="1"/>
  <c r="K3" i="1"/>
  <c r="K36" i="1" l="1"/>
  <c r="K27" i="1"/>
  <c r="O27" i="1" s="1"/>
  <c r="J27" i="1"/>
  <c r="N27" i="1" s="1"/>
  <c r="J24" i="1"/>
  <c r="N24" i="1" s="1"/>
  <c r="M24" i="1"/>
  <c r="K24" i="1"/>
  <c r="O24" i="1" s="1"/>
  <c r="J29" i="1"/>
  <c r="N44" i="1"/>
  <c r="N33" i="1"/>
  <c r="M22" i="1"/>
  <c r="O22" i="1" s="1"/>
  <c r="O48" i="1"/>
  <c r="K16" i="1"/>
  <c r="O10" i="1"/>
  <c r="J15" i="1"/>
  <c r="N15" i="1" s="1"/>
  <c r="M38" i="1"/>
  <c r="K38" i="1"/>
  <c r="O38" i="1" s="1"/>
  <c r="J38" i="1"/>
  <c r="N38" i="1" s="1"/>
  <c r="K6" i="1"/>
  <c r="M36" i="1"/>
  <c r="O11" i="1"/>
  <c r="M37" i="1"/>
  <c r="K23" i="1"/>
  <c r="O47" i="1"/>
  <c r="N48" i="1"/>
  <c r="O44" i="1"/>
  <c r="O33" i="1"/>
  <c r="J6" i="1"/>
  <c r="N11" i="1"/>
  <c r="M23" i="1"/>
  <c r="N23" i="1" s="1"/>
  <c r="M53" i="1"/>
  <c r="N53" i="1" s="1"/>
  <c r="K53" i="1"/>
  <c r="O12" i="1"/>
  <c r="N34" i="1"/>
  <c r="N46" i="1"/>
  <c r="N14" i="1"/>
  <c r="N37" i="1"/>
  <c r="M29" i="1"/>
  <c r="N29" i="1" s="1"/>
  <c r="N16" i="1"/>
  <c r="O9" i="1"/>
  <c r="O39" i="1"/>
  <c r="N17" i="1"/>
  <c r="O16" i="1"/>
  <c r="M5" i="1"/>
  <c r="J5" i="1"/>
  <c r="K5" i="1"/>
  <c r="O14" i="1"/>
  <c r="N9" i="1"/>
  <c r="N39" i="1"/>
  <c r="O34" i="1"/>
  <c r="O17" i="1"/>
  <c r="O46" i="1"/>
  <c r="O32" i="1"/>
  <c r="M7" i="1"/>
  <c r="J7" i="1"/>
  <c r="K7" i="1"/>
  <c r="M21" i="1"/>
  <c r="J21" i="1"/>
  <c r="K21" i="1"/>
  <c r="O36" i="1"/>
  <c r="M13" i="1"/>
  <c r="J13" i="1"/>
  <c r="K13" i="1"/>
  <c r="O50" i="1"/>
  <c r="N42" i="1"/>
  <c r="N6" i="1"/>
  <c r="M45" i="1"/>
  <c r="K45" i="1"/>
  <c r="J45" i="1"/>
  <c r="J26" i="1"/>
  <c r="M26" i="1"/>
  <c r="K26" i="1"/>
  <c r="O30" i="1"/>
  <c r="N36" i="1"/>
  <c r="O3" i="1"/>
  <c r="O43" i="1"/>
  <c r="N50" i="1"/>
  <c r="O28" i="1"/>
  <c r="K4" i="1"/>
  <c r="J4" i="1"/>
  <c r="M4" i="1"/>
  <c r="O29" i="1"/>
  <c r="M8" i="1"/>
  <c r="J8" i="1"/>
  <c r="K8" i="1"/>
  <c r="J52" i="1"/>
  <c r="K52" i="1"/>
  <c r="M52" i="1"/>
  <c r="N3" i="1"/>
  <c r="N12" i="1"/>
  <c r="N43" i="1"/>
  <c r="O42" i="1"/>
  <c r="O6" i="1"/>
  <c r="N28" i="1"/>
  <c r="N20" i="1"/>
  <c r="M49" i="1"/>
  <c r="K49" i="1"/>
  <c r="J49" i="1"/>
  <c r="N25" i="1"/>
  <c r="O19" i="1"/>
  <c r="O37" i="1"/>
  <c r="N40" i="1"/>
  <c r="O15" i="1"/>
  <c r="N47" i="1"/>
  <c r="O26" i="1" l="1"/>
  <c r="O45" i="1"/>
  <c r="N22" i="1"/>
  <c r="O23" i="1"/>
  <c r="N7" i="1"/>
  <c r="O53" i="1"/>
  <c r="N8" i="1"/>
  <c r="N4" i="1"/>
  <c r="N45" i="1"/>
  <c r="O5" i="1"/>
  <c r="O4" i="1"/>
  <c r="O7" i="1"/>
  <c r="N5" i="1"/>
  <c r="O52" i="1"/>
  <c r="O13" i="1"/>
  <c r="N49" i="1"/>
  <c r="N52" i="1"/>
  <c r="O21" i="1"/>
  <c r="O49" i="1"/>
  <c r="O8" i="1"/>
  <c r="N26" i="1"/>
  <c r="N13" i="1"/>
  <c r="N21" i="1"/>
</calcChain>
</file>

<file path=xl/sharedStrings.xml><?xml version="1.0" encoding="utf-8"?>
<sst xmlns="http://schemas.openxmlformats.org/spreadsheetml/2006/main" count="73" uniqueCount="71">
  <si>
    <t xml:space="preserve">   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</si>
  <si>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</si>
  <si>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</si>
  <si>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</si>
  <si>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</si>
  <si>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</si>
  <si>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</si>
  <si>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</si>
  <si>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</si>
  <si>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</si>
  <si>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</si>
  <si>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</si>
  <si>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</si>
  <si>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</si>
  <si>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</si>
  <si>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</si>
  <si>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</si>
  <si>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</si>
  <si>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</si>
  <si>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</si>
  <si>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</si>
  <si>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</si>
  <si>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</si>
  <si>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</si>
  <si>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</si>
  <si>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</si>
  <si>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</si>
  <si>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</si>
  <si>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</si>
  <si>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</si>
  <si>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</si>
  <si>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</si>
  <si>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</si>
  <si>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</si>
  <si>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</si>
  <si>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</si>
  <si>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</si>
  <si>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</si>
  <si>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</si>
  <si>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</si>
  <si>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</si>
  <si>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</si>
  <si>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</si>
  <si>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</si>
  <si>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</si>
  <si>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</si>
  <si>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</si>
  <si>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</si>
  <si>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</si>
  <si>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</si>
  <si>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</si>
  <si>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</si>
  <si>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Percentage</t>
  </si>
  <si>
    <t>Total Funding</t>
  </si>
  <si>
    <t>0.5% for Outlaying Areas</t>
  </si>
  <si>
    <t>0.5% for Bureau of Indian Affaries</t>
  </si>
  <si>
    <t xml:space="preserve">Remaining </t>
  </si>
  <si>
    <t>Administration Reserve</t>
  </si>
  <si>
    <t>Notes:</t>
  </si>
  <si>
    <t xml:space="preserve">  *Assumes that Governor's funding will be evenly split in each state between K-12 &amp; higher education.</t>
  </si>
  <si>
    <t>HEROES Overall Funding: J-12 and Higher Education</t>
  </si>
  <si>
    <t>Title I Student Count (2014-15)</t>
  </si>
  <si>
    <t>Number of Students Age 5 to 24 (2018)</t>
  </si>
  <si>
    <t>HEROES Funding though Age 5 to 24 Formula (61%)</t>
  </si>
  <si>
    <t>HEROES Funding through Title I Formula (39%)</t>
  </si>
  <si>
    <t>Total HEROES K-12 and Higher Ed Funding</t>
  </si>
  <si>
    <t>Total HEROES Funding to K-12 (65% of overall funding)</t>
  </si>
  <si>
    <t>Total HEROES Funding to Higher Ed (30% of overall funding)</t>
  </si>
  <si>
    <t>5% Governors Funds</t>
  </si>
  <si>
    <t>Estimated Funding to K-12 with Additional Governors Funds</t>
  </si>
  <si>
    <t>Estimated Funding to Higher Ed with Additional Governors Funds.*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</si>
</sst>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1" xfId="0" applyNumberFormat="1" applyFont="1" applyBorder="1"/>
    <xf numFmtId="0" fontId="3" fillId="0" borderId="2" xfId="0" applyFont="1" applyBorder="1"/>
    <xf numFmtId="3" fontId="3" fillId="0" borderId="3" xfId="0" applyNumberFormat="1" applyFont="1" applyBorder="1"/>
    <xf numFmtId="3" fontId="0" fillId="0" borderId="0" xfId="0" applyNumberFormat="1" applyAlignment="1">
      <alignment horizontal="center" vertical="top" wrapText="1"/>
    </xf>
    <xf numFmtId="10" fontId="0" fillId="0" borderId="0" xfId="0" applyNumberFormat="1" applyAlignment="1">
      <alignment horizontal="center" vertical="top" wrapText="1"/>
    </xf>
    <xf numFmtId="3" fontId="0" fillId="0" borderId="0" xfId="0" applyNumberFormat="1"/>
    <xf numFmtId="10" fontId="3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4" fontId="2" fillId="0" borderId="0" xfId="0" applyNumberFormat="1" applyFont="1" applyBorder="1"/>
    <xf numFmtId="164" fontId="3" fillId="0" borderId="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3" fontId="2" fillId="3" borderId="0" xfId="0" applyNumberFormat="1" applyFont="1" applyFill="1" applyBorder="1"/>
    <xf numFmtId="0" fontId="1" fillId="3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right"/>
    </xf>
    <xf numFmtId="0" fontId="0" fillId="2" borderId="0" xfId="0" applyFill="1"/>
    <xf numFmtId="164" fontId="1" fillId="4" borderId="0" xfId="0" applyNumberFormat="1" applyFont="1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64" fontId="1" fillId="5" borderId="0" xfId="0" applyNumberFormat="1" applyFont="1" applyFill="1" applyAlignment="1">
      <alignment horizontal="center"/>
    </xf>
    <xf numFmtId="16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3" fontId="2" fillId="0" borderId="1" xfId="0" applyNumberFormat="1" applyFont="1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129EC-B537-EE43-84DD-6E5CC4577DF7}">
  <dimension ref="A3:B9"/>
  <sheetViews>
    <sheetView workbookViewId="0">
      <selection activeCell="A4" sqref="A4"/>
    </sheetView>
  </sheetViews>
  <sheetFormatPr baseColWidth="10" defaultRowHeight="16" x14ac:dyDescent="0.2"/>
  <cols>
    <col min="1" max="1" width="33.83203125" customWidth="1"/>
    <col min="2" max="2" width="18.33203125" style="10" customWidth="1"/>
  </cols>
  <sheetData>
    <row r="3" spans="1:2" x14ac:dyDescent="0.2">
      <c r="A3" s="38" t="s">
        <v>60</v>
      </c>
      <c r="B3" s="38"/>
    </row>
    <row r="4" spans="1:2" x14ac:dyDescent="0.2">
      <c r="A4" t="s">
        <v>53</v>
      </c>
      <c r="B4" s="10">
        <v>90000000000</v>
      </c>
    </row>
    <row r="5" spans="1:2" x14ac:dyDescent="0.2">
      <c r="A5" t="s">
        <v>54</v>
      </c>
      <c r="B5" s="10">
        <f>SUM(B4*0.005)</f>
        <v>450000000</v>
      </c>
    </row>
    <row r="6" spans="1:2" x14ac:dyDescent="0.2">
      <c r="A6" t="s">
        <v>55</v>
      </c>
      <c r="B6" s="10">
        <f>SUM(B4*0.005)</f>
        <v>450000000</v>
      </c>
    </row>
    <row r="7" spans="1:2" x14ac:dyDescent="0.2">
      <c r="A7" t="s">
        <v>56</v>
      </c>
      <c r="B7" s="10">
        <f>SUM(B4-(B5+B6))</f>
        <v>89100000000</v>
      </c>
    </row>
    <row r="8" spans="1:2" x14ac:dyDescent="0.2">
      <c r="A8" t="s">
        <v>57</v>
      </c>
      <c r="B8" s="10">
        <v>30000000</v>
      </c>
    </row>
    <row r="9" spans="1:2" x14ac:dyDescent="0.2">
      <c r="A9" t="s">
        <v>56</v>
      </c>
      <c r="B9" s="10">
        <f>SUM(B7-B8)</f>
        <v>89070000000</v>
      </c>
    </row>
  </sheetData>
  <mergeCells count="1"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921A5-94B5-9646-A286-A5645C19E3EE}">
  <dimension ref="A1:O56"/>
  <sheetViews>
    <sheetView tabSelected="1" workbookViewId="0">
      <selection activeCell="M1" sqref="M1"/>
    </sheetView>
  </sheetViews>
  <sheetFormatPr baseColWidth="10" defaultRowHeight="16" x14ac:dyDescent="0.2"/>
  <cols>
    <col min="1" max="1" width="17.33203125" customWidth="1"/>
    <col min="2" max="2" width="14.5" customWidth="1"/>
    <col min="3" max="3" width="11.83203125" customWidth="1"/>
    <col min="4" max="4" width="14.5" style="10" customWidth="1"/>
    <col min="5" max="5" width="13.33203125" customWidth="1"/>
    <col min="6" max="6" width="13.5" customWidth="1"/>
    <col min="7" max="7" width="17.6640625" customWidth="1"/>
    <col min="8" max="8" width="5.5" customWidth="1"/>
    <col min="9" max="9" width="17.33203125" style="25" customWidth="1"/>
    <col min="10" max="10" width="15.1640625" style="28" customWidth="1"/>
    <col min="11" max="11" width="16.33203125" style="16" bestFit="1" customWidth="1"/>
    <col min="12" max="12" width="6.1640625" customWidth="1"/>
    <col min="13" max="13" width="15.1640625" style="16" bestFit="1" customWidth="1"/>
    <col min="14" max="14" width="17.1640625" style="16" customWidth="1"/>
    <col min="15" max="15" width="18.6640625" customWidth="1"/>
  </cols>
  <sheetData>
    <row r="1" spans="1:15" s="30" customFormat="1" ht="88" customHeight="1" x14ac:dyDescent="0.2">
      <c r="B1" s="31" t="s">
        <v>61</v>
      </c>
      <c r="C1" s="31" t="s">
        <v>52</v>
      </c>
      <c r="D1" s="32" t="s">
        <v>64</v>
      </c>
      <c r="E1" s="31" t="s">
        <v>62</v>
      </c>
      <c r="F1" s="31" t="s">
        <v>52</v>
      </c>
      <c r="G1" s="31" t="s">
        <v>63</v>
      </c>
      <c r="H1" s="33"/>
      <c r="I1" s="34" t="s">
        <v>65</v>
      </c>
      <c r="J1" s="35" t="s">
        <v>66</v>
      </c>
      <c r="K1" s="36" t="s">
        <v>67</v>
      </c>
      <c r="L1" s="37"/>
      <c r="M1" s="36" t="s">
        <v>68</v>
      </c>
      <c r="N1" s="31" t="s">
        <v>69</v>
      </c>
      <c r="O1" s="31" t="s">
        <v>70</v>
      </c>
    </row>
    <row r="2" spans="1:15" x14ac:dyDescent="0.2">
      <c r="A2" s="1" t="s">
        <v>0</v>
      </c>
      <c r="B2" s="29">
        <v>24968858</v>
      </c>
      <c r="C2" s="19"/>
      <c r="D2" s="11">
        <f>SUM('Cover Page'!B9*0.39)</f>
        <v>34737300000</v>
      </c>
      <c r="E2" s="15">
        <v>85143604</v>
      </c>
      <c r="F2" s="20"/>
      <c r="G2" s="14">
        <f>SUM('Cover Page'!B9*0.61)</f>
        <v>54332700000</v>
      </c>
      <c r="H2" s="17"/>
      <c r="I2" s="23">
        <f>SUM(D2+G2)</f>
        <v>89070000000</v>
      </c>
      <c r="J2" s="26">
        <f>SUM(I2*0.65)</f>
        <v>57895500000</v>
      </c>
      <c r="K2" s="14">
        <f>SUM(I2*0.3)</f>
        <v>26721000000</v>
      </c>
      <c r="L2" s="22"/>
      <c r="M2" s="14">
        <f t="shared" ref="M2:M33" si="0">SUM(I2*0.05)</f>
        <v>4453500000</v>
      </c>
      <c r="N2" s="13">
        <f t="shared" ref="N2:N33" si="1">SUM(J2+(M2*0.5))</f>
        <v>60122250000</v>
      </c>
      <c r="O2" s="13">
        <f t="shared" ref="O2:O33" si="2">SUM((K2+(M2*0.5)))</f>
        <v>28947750000</v>
      </c>
    </row>
    <row r="3" spans="1:15" x14ac:dyDescent="0.2">
      <c r="A3" s="2" t="s">
        <v>1</v>
      </c>
      <c r="B3" s="3">
        <v>487217</v>
      </c>
      <c r="C3" s="9">
        <f>SUM(B3/$B$2)</f>
        <v>1.9512986937568391E-2</v>
      </c>
      <c r="D3" s="12">
        <f>SUM($D$2*C3)</f>
        <v>677828481.14639449</v>
      </c>
      <c r="E3" s="6">
        <v>1261818</v>
      </c>
      <c r="F3" s="7">
        <f>SUM(E3/$E$2)</f>
        <v>1.4819880069911065E-2</v>
      </c>
      <c r="G3" s="13">
        <f>SUM($G$2*F3)</f>
        <v>805204097.87445688</v>
      </c>
      <c r="H3" s="18"/>
      <c r="I3" s="24">
        <f t="shared" ref="I3:I53" si="3">SUM(D3+G3)</f>
        <v>1483032579.0208514</v>
      </c>
      <c r="J3" s="27">
        <f t="shared" ref="J3:J53" si="4">SUM(I3*0.65)</f>
        <v>963971176.3635534</v>
      </c>
      <c r="K3" s="13">
        <f t="shared" ref="K3:K53" si="5">SUM(I3*0.3)</f>
        <v>444909773.70625538</v>
      </c>
      <c r="L3" s="22"/>
      <c r="M3" s="13">
        <f t="shared" si="0"/>
        <v>74151628.951042578</v>
      </c>
      <c r="N3" s="13">
        <f t="shared" si="1"/>
        <v>1001046990.8390747</v>
      </c>
      <c r="O3" s="13">
        <f t="shared" si="2"/>
        <v>481985588.18177664</v>
      </c>
    </row>
    <row r="4" spans="1:15" x14ac:dyDescent="0.2">
      <c r="A4" s="2" t="s">
        <v>2</v>
      </c>
      <c r="B4" s="3">
        <v>47713</v>
      </c>
      <c r="C4" s="9">
        <f t="shared" ref="C4:C53" si="6">SUM(B4/$B$2)</f>
        <v>1.9109003703733666E-3</v>
      </c>
      <c r="D4" s="12">
        <f t="shared" ref="D4:D53" si="7">SUM($D$2*C4)</f>
        <v>66379519.43577075</v>
      </c>
      <c r="E4" s="6">
        <v>199912</v>
      </c>
      <c r="F4" s="7">
        <f t="shared" ref="F4:F53" si="8">SUM(E4/$E$2)</f>
        <v>2.347939135862748E-3</v>
      </c>
      <c r="G4" s="13">
        <f t="shared" ref="G4:G53" si="9">SUM($G$2*F4)</f>
        <v>127569872.68708992</v>
      </c>
      <c r="H4" s="18"/>
      <c r="I4" s="24">
        <f t="shared" si="3"/>
        <v>193949392.12286067</v>
      </c>
      <c r="J4" s="27">
        <f t="shared" si="4"/>
        <v>126067104.87985943</v>
      </c>
      <c r="K4" s="13">
        <f t="shared" si="5"/>
        <v>58184817.636858203</v>
      </c>
      <c r="L4" s="22"/>
      <c r="M4" s="13">
        <f t="shared" si="0"/>
        <v>9697469.6061430331</v>
      </c>
      <c r="N4" s="13">
        <f t="shared" si="1"/>
        <v>130915839.68293095</v>
      </c>
      <c r="O4" s="13">
        <f t="shared" si="2"/>
        <v>63033552.439929716</v>
      </c>
    </row>
    <row r="5" spans="1:15" x14ac:dyDescent="0.2">
      <c r="A5" s="2" t="s">
        <v>3</v>
      </c>
      <c r="B5" s="3">
        <v>310391</v>
      </c>
      <c r="C5" s="9">
        <f t="shared" si="6"/>
        <v>1.2431125204044173E-2</v>
      </c>
      <c r="D5" s="12">
        <f t="shared" si="7"/>
        <v>431823725.55044365</v>
      </c>
      <c r="E5" s="6">
        <v>1897310</v>
      </c>
      <c r="F5" s="7">
        <f t="shared" si="8"/>
        <v>2.2283646813916876E-2</v>
      </c>
      <c r="G5" s="13">
        <f t="shared" si="9"/>
        <v>1210730697.2465014</v>
      </c>
      <c r="H5" s="18"/>
      <c r="I5" s="24">
        <f t="shared" si="3"/>
        <v>1642554422.7969451</v>
      </c>
      <c r="J5" s="27">
        <f t="shared" si="4"/>
        <v>1067660374.8180144</v>
      </c>
      <c r="K5" s="13">
        <f t="shared" si="5"/>
        <v>492766326.83908349</v>
      </c>
      <c r="L5" s="22"/>
      <c r="M5" s="13">
        <f t="shared" si="0"/>
        <v>82127721.139847264</v>
      </c>
      <c r="N5" s="13">
        <f t="shared" si="1"/>
        <v>1108724235.387938</v>
      </c>
      <c r="O5" s="13">
        <f t="shared" si="2"/>
        <v>533830187.40900713</v>
      </c>
    </row>
    <row r="6" spans="1:15" x14ac:dyDescent="0.2">
      <c r="A6" s="2" t="s">
        <v>4</v>
      </c>
      <c r="B6" s="3">
        <v>298583</v>
      </c>
      <c r="C6" s="9">
        <f t="shared" si="6"/>
        <v>1.1958216110644708E-2</v>
      </c>
      <c r="D6" s="12">
        <f t="shared" si="7"/>
        <v>415396140.50029838</v>
      </c>
      <c r="E6" s="6">
        <v>803794</v>
      </c>
      <c r="F6" s="7">
        <f t="shared" si="8"/>
        <v>9.4404507471870704E-3</v>
      </c>
      <c r="G6" s="13">
        <f t="shared" si="9"/>
        <v>512925178.31169093</v>
      </c>
      <c r="H6" s="18"/>
      <c r="I6" s="24">
        <f t="shared" si="3"/>
        <v>928321318.81198931</v>
      </c>
      <c r="J6" s="27">
        <f t="shared" si="4"/>
        <v>603408857.2277931</v>
      </c>
      <c r="K6" s="13">
        <f t="shared" si="5"/>
        <v>278496395.64359677</v>
      </c>
      <c r="L6" s="22"/>
      <c r="M6" s="13">
        <f t="shared" si="0"/>
        <v>46416065.940599471</v>
      </c>
      <c r="N6" s="13">
        <f t="shared" si="1"/>
        <v>626616890.19809282</v>
      </c>
      <c r="O6" s="13">
        <f t="shared" si="2"/>
        <v>301704428.61389649</v>
      </c>
    </row>
    <row r="7" spans="1:15" x14ac:dyDescent="0.2">
      <c r="A7" s="2" t="s">
        <v>5</v>
      </c>
      <c r="B7" s="3">
        <v>3652473</v>
      </c>
      <c r="C7" s="9">
        <f t="shared" si="6"/>
        <v>0.1462811394898397</v>
      </c>
      <c r="D7" s="12">
        <f t="shared" si="7"/>
        <v>5081411826.8004084</v>
      </c>
      <c r="E7" s="6">
        <v>10312908</v>
      </c>
      <c r="F7" s="7">
        <f t="shared" si="8"/>
        <v>0.12112369591496268</v>
      </c>
      <c r="G7" s="13">
        <f t="shared" si="9"/>
        <v>6580977433.0388927</v>
      </c>
      <c r="H7" s="18"/>
      <c r="I7" s="24">
        <f t="shared" si="3"/>
        <v>11662389259.839302</v>
      </c>
      <c r="J7" s="27">
        <f t="shared" si="4"/>
        <v>7580553018.8955469</v>
      </c>
      <c r="K7" s="13">
        <f t="shared" si="5"/>
        <v>3498716777.9517903</v>
      </c>
      <c r="L7" s="22"/>
      <c r="M7" s="13">
        <f t="shared" si="0"/>
        <v>583119462.99196517</v>
      </c>
      <c r="N7" s="13">
        <f t="shared" si="1"/>
        <v>7872112750.3915291</v>
      </c>
      <c r="O7" s="13">
        <f t="shared" si="2"/>
        <v>3790276509.447773</v>
      </c>
    </row>
    <row r="8" spans="1:15" x14ac:dyDescent="0.2">
      <c r="A8" s="2" t="s">
        <v>6</v>
      </c>
      <c r="B8" s="3">
        <v>240738</v>
      </c>
      <c r="C8" s="9">
        <f t="shared" si="6"/>
        <v>9.6415302614160404E-3</v>
      </c>
      <c r="D8" s="12">
        <f t="shared" si="7"/>
        <v>334920729.14988744</v>
      </c>
      <c r="E8" s="6">
        <v>1459635</v>
      </c>
      <c r="F8" s="7">
        <f t="shared" si="8"/>
        <v>1.7143213716910549E-2</v>
      </c>
      <c r="G8" s="13">
        <f t="shared" si="9"/>
        <v>931437087.91678584</v>
      </c>
      <c r="H8" s="18"/>
      <c r="I8" s="24">
        <f t="shared" si="3"/>
        <v>1266357817.0666733</v>
      </c>
      <c r="J8" s="27">
        <f t="shared" si="4"/>
        <v>823132581.09333766</v>
      </c>
      <c r="K8" s="13">
        <f t="shared" si="5"/>
        <v>379907345.12000197</v>
      </c>
      <c r="L8" s="22"/>
      <c r="M8" s="13">
        <f t="shared" si="0"/>
        <v>63317890.853333667</v>
      </c>
      <c r="N8" s="13">
        <f t="shared" si="1"/>
        <v>854791526.52000451</v>
      </c>
      <c r="O8" s="13">
        <f t="shared" si="2"/>
        <v>411566290.54666883</v>
      </c>
    </row>
    <row r="9" spans="1:15" x14ac:dyDescent="0.2">
      <c r="A9" s="2" t="s">
        <v>7</v>
      </c>
      <c r="B9" s="3">
        <v>138013</v>
      </c>
      <c r="C9" s="9">
        <f t="shared" si="6"/>
        <v>5.5274053783316802E-3</v>
      </c>
      <c r="D9" s="12">
        <f t="shared" si="7"/>
        <v>192007138.84872109</v>
      </c>
      <c r="E9" s="6">
        <v>898045</v>
      </c>
      <c r="F9" s="7">
        <f t="shared" si="8"/>
        <v>1.0547415869311804E-2</v>
      </c>
      <c r="G9" s="13">
        <f t="shared" si="9"/>
        <v>573069582.20255744</v>
      </c>
      <c r="H9" s="18"/>
      <c r="I9" s="24">
        <f t="shared" si="3"/>
        <v>765076721.05127859</v>
      </c>
      <c r="J9" s="27">
        <f t="shared" si="4"/>
        <v>497299868.68333107</v>
      </c>
      <c r="K9" s="13">
        <f t="shared" si="5"/>
        <v>229523016.31538358</v>
      </c>
      <c r="L9" s="22"/>
      <c r="M9" s="13">
        <f t="shared" si="0"/>
        <v>38253836.052563928</v>
      </c>
      <c r="N9" s="13">
        <f t="shared" si="1"/>
        <v>516426786.70961303</v>
      </c>
      <c r="O9" s="13">
        <f t="shared" si="2"/>
        <v>248649934.34166554</v>
      </c>
    </row>
    <row r="10" spans="1:15" x14ac:dyDescent="0.2">
      <c r="A10" s="2" t="s">
        <v>8</v>
      </c>
      <c r="B10" s="3">
        <v>85472</v>
      </c>
      <c r="C10" s="9">
        <f t="shared" si="6"/>
        <v>3.4231441421950495E-3</v>
      </c>
      <c r="D10" s="12">
        <f t="shared" si="7"/>
        <v>118910785.01067209</v>
      </c>
      <c r="E10" s="6">
        <v>233136</v>
      </c>
      <c r="F10" s="7">
        <f t="shared" si="8"/>
        <v>2.7381504781028533E-3</v>
      </c>
      <c r="G10" s="13">
        <f t="shared" si="9"/>
        <v>148771108.48161888</v>
      </c>
      <c r="H10" s="18"/>
      <c r="I10" s="24">
        <f t="shared" si="3"/>
        <v>267681893.49229097</v>
      </c>
      <c r="J10" s="27">
        <f t="shared" si="4"/>
        <v>173993230.76998913</v>
      </c>
      <c r="K10" s="13">
        <f t="shared" si="5"/>
        <v>80304568.047687292</v>
      </c>
      <c r="L10" s="22"/>
      <c r="M10" s="13">
        <f t="shared" si="0"/>
        <v>13384094.674614549</v>
      </c>
      <c r="N10" s="13">
        <f t="shared" si="1"/>
        <v>180685278.10729641</v>
      </c>
      <c r="O10" s="13">
        <f t="shared" si="2"/>
        <v>86996615.384994566</v>
      </c>
    </row>
    <row r="11" spans="1:15" x14ac:dyDescent="0.2">
      <c r="A11" s="2" t="s">
        <v>9</v>
      </c>
      <c r="B11" s="3">
        <v>77418</v>
      </c>
      <c r="C11" s="9">
        <f t="shared" si="6"/>
        <v>3.1005823334010712E-3</v>
      </c>
      <c r="D11" s="12">
        <f t="shared" si="7"/>
        <v>107705858.69005303</v>
      </c>
      <c r="E11" s="6">
        <v>156789</v>
      </c>
      <c r="F11" s="7">
        <f t="shared" si="8"/>
        <v>1.8414653906358015E-3</v>
      </c>
      <c r="G11" s="13">
        <f t="shared" si="9"/>
        <v>100051786.62979782</v>
      </c>
      <c r="H11" s="18"/>
      <c r="I11" s="24">
        <f t="shared" si="3"/>
        <v>207757645.31985086</v>
      </c>
      <c r="J11" s="27">
        <f t="shared" si="4"/>
        <v>135042469.45790306</v>
      </c>
      <c r="K11" s="13">
        <f t="shared" si="5"/>
        <v>62327293.595955253</v>
      </c>
      <c r="L11" s="22"/>
      <c r="M11" s="13">
        <f t="shared" si="0"/>
        <v>10387882.265992545</v>
      </c>
      <c r="N11" s="13">
        <f t="shared" si="1"/>
        <v>140236410.59089932</v>
      </c>
      <c r="O11" s="13">
        <f t="shared" si="2"/>
        <v>67521234.728951529</v>
      </c>
    </row>
    <row r="12" spans="1:15" x14ac:dyDescent="0.2">
      <c r="A12" s="2" t="s">
        <v>10</v>
      </c>
      <c r="B12" s="3">
        <v>1363281</v>
      </c>
      <c r="C12" s="9">
        <f t="shared" si="6"/>
        <v>5.4599253197723338E-2</v>
      </c>
      <c r="D12" s="12">
        <f t="shared" si="7"/>
        <v>1896630638.1052749</v>
      </c>
      <c r="E12" s="6">
        <v>4861808</v>
      </c>
      <c r="F12" s="7">
        <f t="shared" si="8"/>
        <v>5.7101270930462376E-2</v>
      </c>
      <c r="G12" s="13">
        <f t="shared" si="9"/>
        <v>3102466223.0835333</v>
      </c>
      <c r="H12" s="18"/>
      <c r="I12" s="24">
        <f t="shared" si="3"/>
        <v>4999096861.1888084</v>
      </c>
      <c r="J12" s="27">
        <f t="shared" si="4"/>
        <v>3249412959.7727256</v>
      </c>
      <c r="K12" s="13">
        <f t="shared" si="5"/>
        <v>1499729058.3566425</v>
      </c>
      <c r="L12" s="22"/>
      <c r="M12" s="13">
        <f t="shared" si="0"/>
        <v>249954843.05944043</v>
      </c>
      <c r="N12" s="13">
        <f t="shared" si="1"/>
        <v>3374390381.3024459</v>
      </c>
      <c r="O12" s="13">
        <f t="shared" si="2"/>
        <v>1624706479.8863628</v>
      </c>
    </row>
    <row r="13" spans="1:15" x14ac:dyDescent="0.2">
      <c r="A13" s="2" t="s">
        <v>11</v>
      </c>
      <c r="B13" s="3">
        <v>1074386</v>
      </c>
      <c r="C13" s="9">
        <f t="shared" si="6"/>
        <v>4.3029040415064237E-2</v>
      </c>
      <c r="D13" s="12">
        <f t="shared" si="7"/>
        <v>1494712685.6102109</v>
      </c>
      <c r="E13" s="6">
        <v>2895815</v>
      </c>
      <c r="F13" s="7">
        <f t="shared" si="8"/>
        <v>3.401095166232334E-2</v>
      </c>
      <c r="G13" s="13">
        <f t="shared" si="9"/>
        <v>1847906833.3835154</v>
      </c>
      <c r="H13" s="18"/>
      <c r="I13" s="24">
        <f t="shared" si="3"/>
        <v>3342619518.9937263</v>
      </c>
      <c r="J13" s="27">
        <f t="shared" si="4"/>
        <v>2172702687.345922</v>
      </c>
      <c r="K13" s="13">
        <f t="shared" si="5"/>
        <v>1002785855.6981179</v>
      </c>
      <c r="L13" s="22"/>
      <c r="M13" s="13">
        <f t="shared" si="0"/>
        <v>167130975.94968632</v>
      </c>
      <c r="N13" s="13">
        <f t="shared" si="1"/>
        <v>2256268175.320765</v>
      </c>
      <c r="O13" s="13">
        <f t="shared" si="2"/>
        <v>1086351343.672961</v>
      </c>
    </row>
    <row r="14" spans="1:15" x14ac:dyDescent="0.2">
      <c r="A14" s="2" t="s">
        <v>12</v>
      </c>
      <c r="B14" s="3">
        <v>107378</v>
      </c>
      <c r="C14" s="9">
        <f t="shared" si="6"/>
        <v>4.3004770182120461E-3</v>
      </c>
      <c r="D14" s="12">
        <f t="shared" si="7"/>
        <v>149386960.32473731</v>
      </c>
      <c r="E14" s="6">
        <v>337465</v>
      </c>
      <c r="F14" s="7">
        <f t="shared" si="8"/>
        <v>3.9634803337664686E-3</v>
      </c>
      <c r="G14" s="13">
        <f t="shared" si="9"/>
        <v>215346587.93043342</v>
      </c>
      <c r="H14" s="18"/>
      <c r="I14" s="24">
        <f t="shared" si="3"/>
        <v>364733548.2551707</v>
      </c>
      <c r="J14" s="27">
        <f t="shared" si="4"/>
        <v>237076806.36586097</v>
      </c>
      <c r="K14" s="13">
        <f t="shared" si="5"/>
        <v>109420064.4765512</v>
      </c>
      <c r="L14" s="22"/>
      <c r="M14" s="13">
        <f t="shared" si="0"/>
        <v>18236677.412758537</v>
      </c>
      <c r="N14" s="13">
        <f t="shared" si="1"/>
        <v>246195145.07224023</v>
      </c>
      <c r="O14" s="13">
        <f t="shared" si="2"/>
        <v>118538403.18293047</v>
      </c>
    </row>
    <row r="15" spans="1:15" x14ac:dyDescent="0.2">
      <c r="A15" s="2" t="s">
        <v>13</v>
      </c>
      <c r="B15" s="3">
        <v>144450</v>
      </c>
      <c r="C15" s="9">
        <f t="shared" si="6"/>
        <v>5.7852065160529167E-3</v>
      </c>
      <c r="D15" s="12">
        <f t="shared" si="7"/>
        <v>200962454.310085</v>
      </c>
      <c r="E15" s="6">
        <v>496768</v>
      </c>
      <c r="F15" s="7">
        <f t="shared" si="8"/>
        <v>5.8344723110381842E-3</v>
      </c>
      <c r="G15" s="13">
        <f t="shared" si="9"/>
        <v>317002633.73394436</v>
      </c>
      <c r="H15" s="18"/>
      <c r="I15" s="24">
        <f t="shared" si="3"/>
        <v>517965088.04402936</v>
      </c>
      <c r="J15" s="27">
        <f t="shared" si="4"/>
        <v>336677307.2286191</v>
      </c>
      <c r="K15" s="13">
        <f t="shared" si="5"/>
        <v>155389526.41320881</v>
      </c>
      <c r="L15" s="22"/>
      <c r="M15" s="13">
        <f t="shared" si="0"/>
        <v>25898254.40220147</v>
      </c>
      <c r="N15" s="13">
        <f t="shared" si="1"/>
        <v>349626434.42971981</v>
      </c>
      <c r="O15" s="13">
        <f t="shared" si="2"/>
        <v>168338653.61430955</v>
      </c>
    </row>
    <row r="16" spans="1:15" x14ac:dyDescent="0.2">
      <c r="A16" s="2" t="s">
        <v>14</v>
      </c>
      <c r="B16" s="3">
        <v>980728</v>
      </c>
      <c r="C16" s="9">
        <f t="shared" si="6"/>
        <v>3.9278047878681513E-2</v>
      </c>
      <c r="D16" s="12">
        <f t="shared" si="7"/>
        <v>1364413332.5761232</v>
      </c>
      <c r="E16" s="6">
        <v>3275248</v>
      </c>
      <c r="F16" s="7">
        <f t="shared" si="8"/>
        <v>3.8467340424067555E-2</v>
      </c>
      <c r="G16" s="13">
        <f t="shared" si="9"/>
        <v>2090034467.0587351</v>
      </c>
      <c r="H16" s="18"/>
      <c r="I16" s="24">
        <f t="shared" si="3"/>
        <v>3454447799.6348581</v>
      </c>
      <c r="J16" s="27">
        <f t="shared" si="4"/>
        <v>2245391069.7626576</v>
      </c>
      <c r="K16" s="13">
        <f t="shared" si="5"/>
        <v>1036334339.8904574</v>
      </c>
      <c r="L16" s="22"/>
      <c r="M16" s="13">
        <f t="shared" si="0"/>
        <v>172722389.98174292</v>
      </c>
      <c r="N16" s="13">
        <f t="shared" si="1"/>
        <v>2331752264.7535291</v>
      </c>
      <c r="O16" s="13">
        <f t="shared" si="2"/>
        <v>1122695534.8813288</v>
      </c>
    </row>
    <row r="17" spans="1:15" x14ac:dyDescent="0.2">
      <c r="A17" s="2" t="s">
        <v>15</v>
      </c>
      <c r="B17" s="3">
        <v>334194</v>
      </c>
      <c r="C17" s="9">
        <f t="shared" si="6"/>
        <v>1.3384432720150838E-2</v>
      </c>
      <c r="D17" s="12">
        <f t="shared" si="7"/>
        <v>464939054.72969574</v>
      </c>
      <c r="E17" s="6">
        <v>1806211</v>
      </c>
      <c r="F17" s="7">
        <f t="shared" si="8"/>
        <v>2.1213701501289515E-2</v>
      </c>
      <c r="G17" s="13">
        <f t="shared" si="9"/>
        <v>1152597679.5591128</v>
      </c>
      <c r="H17" s="18"/>
      <c r="I17" s="24">
        <f t="shared" si="3"/>
        <v>1617536734.2888086</v>
      </c>
      <c r="J17" s="27">
        <f t="shared" si="4"/>
        <v>1051398877.2877256</v>
      </c>
      <c r="K17" s="13">
        <f t="shared" si="5"/>
        <v>485261020.28664255</v>
      </c>
      <c r="L17" s="22"/>
      <c r="M17" s="13">
        <f t="shared" si="0"/>
        <v>80876836.714440435</v>
      </c>
      <c r="N17" s="13">
        <f t="shared" si="1"/>
        <v>1091837295.6449459</v>
      </c>
      <c r="O17" s="13">
        <f t="shared" si="2"/>
        <v>525699438.64386278</v>
      </c>
    </row>
    <row r="18" spans="1:15" x14ac:dyDescent="0.2">
      <c r="A18" s="2" t="s">
        <v>16</v>
      </c>
      <c r="B18" s="3">
        <v>114469</v>
      </c>
      <c r="C18" s="9">
        <f t="shared" si="6"/>
        <v>4.5844707835656718E-3</v>
      </c>
      <c r="D18" s="12">
        <f t="shared" si="7"/>
        <v>159252136.94995582</v>
      </c>
      <c r="E18" s="6">
        <v>853470</v>
      </c>
      <c r="F18" s="7">
        <f t="shared" si="8"/>
        <v>1.0023888582400152E-2</v>
      </c>
      <c r="G18" s="13">
        <f t="shared" si="9"/>
        <v>544624931.18097281</v>
      </c>
      <c r="H18" s="18"/>
      <c r="I18" s="24">
        <f t="shared" si="3"/>
        <v>703877068.13092864</v>
      </c>
      <c r="J18" s="27">
        <f t="shared" si="4"/>
        <v>457520094.28510362</v>
      </c>
      <c r="K18" s="13">
        <f t="shared" si="5"/>
        <v>211163120.43927857</v>
      </c>
      <c r="L18" s="22"/>
      <c r="M18" s="13">
        <f t="shared" si="0"/>
        <v>35193853.406546436</v>
      </c>
      <c r="N18" s="13">
        <f t="shared" si="1"/>
        <v>475117020.98837686</v>
      </c>
      <c r="O18" s="13">
        <f t="shared" si="2"/>
        <v>228760047.14255178</v>
      </c>
    </row>
    <row r="19" spans="1:15" x14ac:dyDescent="0.2">
      <c r="A19" s="2" t="s">
        <v>17</v>
      </c>
      <c r="B19" s="3">
        <v>159991</v>
      </c>
      <c r="C19" s="9">
        <f t="shared" si="6"/>
        <v>6.4076218463816007E-3</v>
      </c>
      <c r="D19" s="12">
        <f t="shared" si="7"/>
        <v>222583482.36431158</v>
      </c>
      <c r="E19" s="6">
        <v>813094</v>
      </c>
      <c r="F19" s="7">
        <f t="shared" si="8"/>
        <v>9.549677976985799E-3</v>
      </c>
      <c r="G19" s="13">
        <f t="shared" si="9"/>
        <v>518859788.62017632</v>
      </c>
      <c r="H19" s="18"/>
      <c r="I19" s="24">
        <f t="shared" si="3"/>
        <v>741443270.98448789</v>
      </c>
      <c r="J19" s="27">
        <f t="shared" si="4"/>
        <v>481938126.13991714</v>
      </c>
      <c r="K19" s="13">
        <f t="shared" si="5"/>
        <v>222432981.29534635</v>
      </c>
      <c r="L19" s="22"/>
      <c r="M19" s="13">
        <f t="shared" si="0"/>
        <v>37072163.549224399</v>
      </c>
      <c r="N19" s="13">
        <f t="shared" si="1"/>
        <v>500474207.91452932</v>
      </c>
      <c r="O19" s="13">
        <f t="shared" si="2"/>
        <v>240969063.06995854</v>
      </c>
    </row>
    <row r="20" spans="1:15" x14ac:dyDescent="0.2">
      <c r="A20" s="2" t="s">
        <v>18</v>
      </c>
      <c r="B20" s="3">
        <v>493819</v>
      </c>
      <c r="C20" s="9">
        <f t="shared" si="6"/>
        <v>1.9777396307031743E-2</v>
      </c>
      <c r="D20" s="12">
        <f t="shared" si="7"/>
        <v>687013348.73625374</v>
      </c>
      <c r="E20" s="6">
        <v>1155499</v>
      </c>
      <c r="F20" s="7">
        <f t="shared" si="8"/>
        <v>1.3571177936043205E-2</v>
      </c>
      <c r="G20" s="13">
        <f t="shared" si="9"/>
        <v>737358739.44565463</v>
      </c>
      <c r="H20" s="18"/>
      <c r="I20" s="24">
        <f t="shared" si="3"/>
        <v>1424372088.1819084</v>
      </c>
      <c r="J20" s="27">
        <f t="shared" si="4"/>
        <v>925841857.31824052</v>
      </c>
      <c r="K20" s="13">
        <f t="shared" si="5"/>
        <v>427311626.4545725</v>
      </c>
      <c r="L20" s="22"/>
      <c r="M20" s="13">
        <f t="shared" si="0"/>
        <v>71218604.409095421</v>
      </c>
      <c r="N20" s="13">
        <f t="shared" si="1"/>
        <v>961451159.52278829</v>
      </c>
      <c r="O20" s="13">
        <f t="shared" si="2"/>
        <v>462920928.6591202</v>
      </c>
    </row>
    <row r="21" spans="1:15" x14ac:dyDescent="0.2">
      <c r="A21" s="2" t="s">
        <v>19</v>
      </c>
      <c r="B21" s="3">
        <v>480638</v>
      </c>
      <c r="C21" s="9">
        <f t="shared" si="6"/>
        <v>1.924949871556E-2</v>
      </c>
      <c r="D21" s="12">
        <f t="shared" si="7"/>
        <v>668675611.7320224</v>
      </c>
      <c r="E21" s="6">
        <v>1232388</v>
      </c>
      <c r="F21" s="7">
        <f t="shared" si="8"/>
        <v>1.4474228739483473E-2</v>
      </c>
      <c r="G21" s="13">
        <f t="shared" si="9"/>
        <v>786423927.83373368</v>
      </c>
      <c r="H21" s="18"/>
      <c r="I21" s="24">
        <f t="shared" si="3"/>
        <v>1455099539.5657561</v>
      </c>
      <c r="J21" s="27">
        <f t="shared" si="4"/>
        <v>945814700.71774149</v>
      </c>
      <c r="K21" s="13">
        <f t="shared" si="5"/>
        <v>436529861.86972684</v>
      </c>
      <c r="L21" s="22"/>
      <c r="M21" s="13">
        <f t="shared" si="0"/>
        <v>72754976.978287801</v>
      </c>
      <c r="N21" s="13">
        <f t="shared" si="1"/>
        <v>982192189.20688534</v>
      </c>
      <c r="O21" s="13">
        <f t="shared" si="2"/>
        <v>472907350.35887074</v>
      </c>
    </row>
    <row r="22" spans="1:15" x14ac:dyDescent="0.2">
      <c r="A22" s="2" t="s">
        <v>20</v>
      </c>
      <c r="B22" s="3">
        <v>37833</v>
      </c>
      <c r="C22" s="9">
        <f t="shared" si="6"/>
        <v>1.5152074636332988E-3</v>
      </c>
      <c r="D22" s="12">
        <f t="shared" si="7"/>
        <v>52634216.226468988</v>
      </c>
      <c r="E22" s="6">
        <v>291612</v>
      </c>
      <c r="F22" s="7">
        <f t="shared" si="8"/>
        <v>3.4249431114050564E-3</v>
      </c>
      <c r="G22" s="13">
        <f t="shared" si="9"/>
        <v>186086406.58903751</v>
      </c>
      <c r="H22" s="18"/>
      <c r="I22" s="24">
        <f t="shared" si="3"/>
        <v>238720622.81550649</v>
      </c>
      <c r="J22" s="27">
        <f t="shared" si="4"/>
        <v>155168404.83007923</v>
      </c>
      <c r="K22" s="13">
        <f t="shared" si="5"/>
        <v>71616186.844651937</v>
      </c>
      <c r="L22" s="22"/>
      <c r="M22" s="13">
        <f t="shared" si="0"/>
        <v>11936031.140775325</v>
      </c>
      <c r="N22" s="13">
        <f t="shared" si="1"/>
        <v>161136420.40046689</v>
      </c>
      <c r="O22" s="13">
        <f t="shared" si="2"/>
        <v>77584202.415039599</v>
      </c>
    </row>
    <row r="23" spans="1:15" x14ac:dyDescent="0.2">
      <c r="A23" s="2" t="s">
        <v>21</v>
      </c>
      <c r="B23" s="3">
        <v>199527</v>
      </c>
      <c r="C23" s="9">
        <f t="shared" si="6"/>
        <v>7.9910342715714105E-3</v>
      </c>
      <c r="D23" s="12">
        <f t="shared" si="7"/>
        <v>277586954.80185753</v>
      </c>
      <c r="E23" s="6">
        <v>1513944</v>
      </c>
      <c r="F23" s="7">
        <f t="shared" si="8"/>
        <v>1.778106550434487E-2</v>
      </c>
      <c r="G23" s="13">
        <f t="shared" si="9"/>
        <v>966093297.72791851</v>
      </c>
      <c r="H23" s="18"/>
      <c r="I23" s="24">
        <f t="shared" si="3"/>
        <v>1243680252.5297761</v>
      </c>
      <c r="J23" s="27">
        <f t="shared" si="4"/>
        <v>808392164.14435446</v>
      </c>
      <c r="K23" s="13">
        <f t="shared" si="5"/>
        <v>373104075.75893283</v>
      </c>
      <c r="L23" s="22"/>
      <c r="M23" s="13">
        <f t="shared" si="0"/>
        <v>62184012.626488805</v>
      </c>
      <c r="N23" s="13">
        <f t="shared" si="1"/>
        <v>839484170.45759892</v>
      </c>
      <c r="O23" s="13">
        <f t="shared" si="2"/>
        <v>404196082.07217723</v>
      </c>
    </row>
    <row r="24" spans="1:15" x14ac:dyDescent="0.2">
      <c r="A24" s="2" t="s">
        <v>22</v>
      </c>
      <c r="B24" s="3">
        <v>351853</v>
      </c>
      <c r="C24" s="9">
        <f t="shared" si="6"/>
        <v>1.4091673716114689E-2</v>
      </c>
      <c r="D24" s="12">
        <f t="shared" si="7"/>
        <v>489506697.3787908</v>
      </c>
      <c r="E24" s="6">
        <v>1712198</v>
      </c>
      <c r="F24" s="7">
        <f t="shared" si="8"/>
        <v>2.0109531656658554E-2</v>
      </c>
      <c r="G24" s="13">
        <f t="shared" si="9"/>
        <v>1092605150.6417322</v>
      </c>
      <c r="H24" s="18"/>
      <c r="I24" s="24">
        <f t="shared" si="3"/>
        <v>1582111848.0205231</v>
      </c>
      <c r="J24" s="27">
        <f t="shared" si="4"/>
        <v>1028372701.21334</v>
      </c>
      <c r="K24" s="13">
        <f t="shared" si="5"/>
        <v>474633554.4061569</v>
      </c>
      <c r="L24" s="22"/>
      <c r="M24" s="13">
        <f t="shared" si="0"/>
        <v>79105592.40102616</v>
      </c>
      <c r="N24" s="13">
        <f t="shared" si="1"/>
        <v>1067925497.4138532</v>
      </c>
      <c r="O24" s="13">
        <f t="shared" si="2"/>
        <v>514186350.60666996</v>
      </c>
    </row>
    <row r="25" spans="1:15" x14ac:dyDescent="0.2">
      <c r="A25" s="2" t="s">
        <v>23</v>
      </c>
      <c r="B25" s="3">
        <v>636486</v>
      </c>
      <c r="C25" s="9">
        <f t="shared" si="6"/>
        <v>2.5491193870380454E-2</v>
      </c>
      <c r="D25" s="12">
        <f t="shared" si="7"/>
        <v>885495248.8335669</v>
      </c>
      <c r="E25" s="6">
        <v>2556886</v>
      </c>
      <c r="F25" s="7">
        <f t="shared" si="8"/>
        <v>3.0030276848511134E-2</v>
      </c>
      <c r="G25" s="13">
        <f t="shared" si="9"/>
        <v>1631626022.9271009</v>
      </c>
      <c r="H25" s="18"/>
      <c r="I25" s="24">
        <f t="shared" si="3"/>
        <v>2517121271.7606678</v>
      </c>
      <c r="J25" s="27">
        <f t="shared" si="4"/>
        <v>1636128826.6444342</v>
      </c>
      <c r="K25" s="13">
        <f t="shared" si="5"/>
        <v>755136381.52820027</v>
      </c>
      <c r="L25" s="22"/>
      <c r="M25" s="13">
        <f t="shared" si="0"/>
        <v>125856063.58803339</v>
      </c>
      <c r="N25" s="13">
        <f t="shared" si="1"/>
        <v>1699056858.4384508</v>
      </c>
      <c r="O25" s="13">
        <f t="shared" si="2"/>
        <v>818064413.32221699</v>
      </c>
    </row>
    <row r="26" spans="1:15" x14ac:dyDescent="0.2">
      <c r="A26" s="2" t="s">
        <v>24</v>
      </c>
      <c r="B26" s="3">
        <v>493674</v>
      </c>
      <c r="C26" s="9">
        <f t="shared" si="6"/>
        <v>1.9771589073076551E-2</v>
      </c>
      <c r="D26" s="12">
        <f t="shared" si="7"/>
        <v>686811621.10818207</v>
      </c>
      <c r="E26" s="6">
        <v>1447018</v>
      </c>
      <c r="F26" s="7">
        <f t="shared" si="8"/>
        <v>1.6995028775150273E-2</v>
      </c>
      <c r="G26" s="13">
        <f t="shared" si="9"/>
        <v>923385799.93160725</v>
      </c>
      <c r="H26" s="18"/>
      <c r="I26" s="24">
        <f t="shared" si="3"/>
        <v>1610197421.0397892</v>
      </c>
      <c r="J26" s="27">
        <f t="shared" si="4"/>
        <v>1046628323.675863</v>
      </c>
      <c r="K26" s="13">
        <f t="shared" si="5"/>
        <v>483059226.31193674</v>
      </c>
      <c r="L26" s="22"/>
      <c r="M26" s="13">
        <f t="shared" si="0"/>
        <v>80509871.051989466</v>
      </c>
      <c r="N26" s="13">
        <f t="shared" si="1"/>
        <v>1086883259.2018578</v>
      </c>
      <c r="O26" s="13">
        <f t="shared" si="2"/>
        <v>523314161.83793145</v>
      </c>
    </row>
    <row r="27" spans="1:15" x14ac:dyDescent="0.2">
      <c r="A27" s="2" t="s">
        <v>25</v>
      </c>
      <c r="B27" s="3">
        <v>505196</v>
      </c>
      <c r="C27" s="9">
        <f t="shared" si="6"/>
        <v>2.0233043898123013E-2</v>
      </c>
      <c r="D27" s="12">
        <f t="shared" si="7"/>
        <v>702841315.80226851</v>
      </c>
      <c r="E27" s="6">
        <v>831486</v>
      </c>
      <c r="F27" s="7">
        <f t="shared" si="8"/>
        <v>9.7656895049920596E-3</v>
      </c>
      <c r="G27" s="13">
        <f t="shared" si="9"/>
        <v>530596278.16788208</v>
      </c>
      <c r="H27" s="18"/>
      <c r="I27" s="24">
        <f t="shared" si="3"/>
        <v>1233437593.9701505</v>
      </c>
      <c r="J27" s="27">
        <f t="shared" si="4"/>
        <v>801734436.08059788</v>
      </c>
      <c r="K27" s="13">
        <f t="shared" si="5"/>
        <v>370031278.19104511</v>
      </c>
      <c r="L27" s="22"/>
      <c r="M27" s="13">
        <f t="shared" si="0"/>
        <v>61671879.698507525</v>
      </c>
      <c r="N27" s="13">
        <f t="shared" si="1"/>
        <v>832570375.92985165</v>
      </c>
      <c r="O27" s="13">
        <f t="shared" si="2"/>
        <v>400867218.04029888</v>
      </c>
    </row>
    <row r="28" spans="1:15" x14ac:dyDescent="0.2">
      <c r="A28" s="2" t="s">
        <v>26</v>
      </c>
      <c r="B28" s="3">
        <v>403418</v>
      </c>
      <c r="C28" s="9">
        <f t="shared" si="6"/>
        <v>1.6156846260249467E-2</v>
      </c>
      <c r="D28" s="12">
        <f t="shared" si="7"/>
        <v>561245215.59616375</v>
      </c>
      <c r="E28" s="6">
        <v>1573257</v>
      </c>
      <c r="F28" s="7">
        <f t="shared" si="8"/>
        <v>1.8477688588328961E-2</v>
      </c>
      <c r="G28" s="13">
        <f t="shared" si="9"/>
        <v>1003942710.763101</v>
      </c>
      <c r="H28" s="18"/>
      <c r="I28" s="24">
        <f t="shared" si="3"/>
        <v>1565187926.3592649</v>
      </c>
      <c r="J28" s="27">
        <f t="shared" si="4"/>
        <v>1017372152.1335222</v>
      </c>
      <c r="K28" s="13">
        <f t="shared" si="5"/>
        <v>469556377.90777946</v>
      </c>
      <c r="L28" s="22"/>
      <c r="M28" s="13">
        <f t="shared" si="0"/>
        <v>78259396.317963243</v>
      </c>
      <c r="N28" s="13">
        <f t="shared" si="1"/>
        <v>1056501850.2925038</v>
      </c>
      <c r="O28" s="13">
        <f t="shared" si="2"/>
        <v>508686076.06676108</v>
      </c>
    </row>
    <row r="29" spans="1:15" x14ac:dyDescent="0.2">
      <c r="A29" s="2" t="s">
        <v>27</v>
      </c>
      <c r="B29" s="3">
        <v>60186</v>
      </c>
      <c r="C29" s="9">
        <f t="shared" si="6"/>
        <v>2.4104426401880294E-3</v>
      </c>
      <c r="D29" s="12">
        <f t="shared" si="7"/>
        <v>83732269.125003636</v>
      </c>
      <c r="E29" s="6">
        <v>264856</v>
      </c>
      <c r="F29" s="7">
        <f t="shared" si="8"/>
        <v>3.1106975457604541E-3</v>
      </c>
      <c r="G29" s="13">
        <f t="shared" si="9"/>
        <v>169012596.54453903</v>
      </c>
      <c r="H29" s="18"/>
      <c r="I29" s="24">
        <f t="shared" si="3"/>
        <v>252744865.66954267</v>
      </c>
      <c r="J29" s="27">
        <f t="shared" si="4"/>
        <v>164284162.68520275</v>
      </c>
      <c r="K29" s="13">
        <f t="shared" si="5"/>
        <v>75823459.700862795</v>
      </c>
      <c r="L29" s="22"/>
      <c r="M29" s="13">
        <f t="shared" si="0"/>
        <v>12637243.283477135</v>
      </c>
      <c r="N29" s="13">
        <f t="shared" si="1"/>
        <v>170602784.32694131</v>
      </c>
      <c r="O29" s="13">
        <f t="shared" si="2"/>
        <v>82142081.342601359</v>
      </c>
    </row>
    <row r="30" spans="1:15" x14ac:dyDescent="0.2">
      <c r="A30" s="2" t="s">
        <v>28</v>
      </c>
      <c r="B30" s="3">
        <v>114996</v>
      </c>
      <c r="C30" s="9">
        <f t="shared" si="6"/>
        <v>4.6055770752510992E-3</v>
      </c>
      <c r="D30" s="12">
        <f t="shared" si="7"/>
        <v>159985312.53612</v>
      </c>
      <c r="E30" s="6">
        <v>531672</v>
      </c>
      <c r="F30" s="7">
        <f t="shared" si="8"/>
        <v>6.2444150238225764E-3</v>
      </c>
      <c r="G30" s="13">
        <f t="shared" si="9"/>
        <v>339275928.16484487</v>
      </c>
      <c r="H30" s="18"/>
      <c r="I30" s="24">
        <f t="shared" si="3"/>
        <v>499261240.70096487</v>
      </c>
      <c r="J30" s="27">
        <f t="shared" si="4"/>
        <v>324519806.4556272</v>
      </c>
      <c r="K30" s="13">
        <f t="shared" si="5"/>
        <v>149778372.21028945</v>
      </c>
      <c r="L30" s="22"/>
      <c r="M30" s="13">
        <f t="shared" si="0"/>
        <v>24963062.035048246</v>
      </c>
      <c r="N30" s="13">
        <f t="shared" si="1"/>
        <v>337001337.47315133</v>
      </c>
      <c r="O30" s="13">
        <f t="shared" si="2"/>
        <v>162259903.22781357</v>
      </c>
    </row>
    <row r="31" spans="1:15" x14ac:dyDescent="0.2">
      <c r="A31" s="2" t="s">
        <v>29</v>
      </c>
      <c r="B31" s="3">
        <v>273168</v>
      </c>
      <c r="C31" s="9">
        <f t="shared" si="6"/>
        <v>1.0940348172912033E-2</v>
      </c>
      <c r="D31" s="12">
        <f t="shared" si="7"/>
        <v>380038156.58689713</v>
      </c>
      <c r="E31" s="6">
        <v>753279</v>
      </c>
      <c r="F31" s="7">
        <f t="shared" si="8"/>
        <v>8.8471589715652631E-3</v>
      </c>
      <c r="G31" s="13">
        <f t="shared" si="9"/>
        <v>480690034.25436395</v>
      </c>
      <c r="H31" s="18"/>
      <c r="I31" s="24">
        <f t="shared" si="3"/>
        <v>860728190.84126115</v>
      </c>
      <c r="J31" s="27">
        <f t="shared" si="4"/>
        <v>559473324.04681981</v>
      </c>
      <c r="K31" s="13">
        <f t="shared" si="5"/>
        <v>258218457.25237834</v>
      </c>
      <c r="L31" s="22"/>
      <c r="M31" s="13">
        <f t="shared" si="0"/>
        <v>43036409.542063057</v>
      </c>
      <c r="N31" s="13">
        <f t="shared" si="1"/>
        <v>580991528.81785131</v>
      </c>
      <c r="O31" s="13">
        <f t="shared" si="2"/>
        <v>279736662.02340984</v>
      </c>
    </row>
    <row r="32" spans="1:15" x14ac:dyDescent="0.2">
      <c r="A32" s="2" t="s">
        <v>30</v>
      </c>
      <c r="B32" s="3">
        <v>27251</v>
      </c>
      <c r="C32" s="9">
        <f t="shared" si="6"/>
        <v>1.091399534572226E-3</v>
      </c>
      <c r="D32" s="12">
        <f t="shared" si="7"/>
        <v>37912273.052295782</v>
      </c>
      <c r="E32" s="6">
        <v>322853</v>
      </c>
      <c r="F32" s="7">
        <f t="shared" si="8"/>
        <v>3.7918643894848522E-3</v>
      </c>
      <c r="G32" s="13">
        <f t="shared" si="9"/>
        <v>206022230.31456363</v>
      </c>
      <c r="H32" s="18"/>
      <c r="I32" s="24">
        <f t="shared" si="3"/>
        <v>243934503.36685941</v>
      </c>
      <c r="J32" s="27">
        <f t="shared" si="4"/>
        <v>158557427.18845862</v>
      </c>
      <c r="K32" s="13">
        <f t="shared" si="5"/>
        <v>73180351.010057822</v>
      </c>
      <c r="L32" s="22"/>
      <c r="M32" s="13">
        <f t="shared" si="0"/>
        <v>12196725.16834297</v>
      </c>
      <c r="N32" s="13">
        <f t="shared" si="1"/>
        <v>164655789.7726301</v>
      </c>
      <c r="O32" s="13">
        <f t="shared" si="2"/>
        <v>79278713.594229311</v>
      </c>
    </row>
    <row r="33" spans="1:15" x14ac:dyDescent="0.2">
      <c r="A33" s="2" t="s">
        <v>31</v>
      </c>
      <c r="B33" s="3">
        <v>443485</v>
      </c>
      <c r="C33" s="9">
        <f t="shared" si="6"/>
        <v>1.7761525176682089E-2</v>
      </c>
      <c r="D33" s="12">
        <f t="shared" si="7"/>
        <v>616987428.51995873</v>
      </c>
      <c r="E33" s="6">
        <v>2201583</v>
      </c>
      <c r="F33" s="7">
        <f t="shared" si="8"/>
        <v>2.5857291641072651E-2</v>
      </c>
      <c r="G33" s="13">
        <f t="shared" si="9"/>
        <v>1404896469.5469079</v>
      </c>
      <c r="H33" s="18"/>
      <c r="I33" s="24">
        <f t="shared" si="3"/>
        <v>2021883898.0668666</v>
      </c>
      <c r="J33" s="27">
        <f t="shared" si="4"/>
        <v>1314224533.7434633</v>
      </c>
      <c r="K33" s="13">
        <f t="shared" si="5"/>
        <v>606565169.42005992</v>
      </c>
      <c r="L33" s="22"/>
      <c r="M33" s="13">
        <f t="shared" si="0"/>
        <v>101094194.90334333</v>
      </c>
      <c r="N33" s="13">
        <f t="shared" si="1"/>
        <v>1364771631.1951349</v>
      </c>
      <c r="O33" s="13">
        <f t="shared" si="2"/>
        <v>657112266.87173164</v>
      </c>
    </row>
    <row r="34" spans="1:15" x14ac:dyDescent="0.2">
      <c r="A34" s="2" t="s">
        <v>32</v>
      </c>
      <c r="B34" s="3">
        <v>243794</v>
      </c>
      <c r="C34" s="9">
        <f t="shared" si="6"/>
        <v>9.763922723257908E-3</v>
      </c>
      <c r="D34" s="12">
        <f t="shared" si="7"/>
        <v>339172312.81462693</v>
      </c>
      <c r="E34" s="6">
        <v>560453</v>
      </c>
      <c r="F34" s="7">
        <f t="shared" si="8"/>
        <v>6.582443937891095E-3</v>
      </c>
      <c r="G34" s="13">
        <f t="shared" si="9"/>
        <v>357641951.74425548</v>
      </c>
      <c r="H34" s="18"/>
      <c r="I34" s="24">
        <f t="shared" si="3"/>
        <v>696814264.55888247</v>
      </c>
      <c r="J34" s="27">
        <f t="shared" si="4"/>
        <v>452929271.96327364</v>
      </c>
      <c r="K34" s="13">
        <f t="shared" si="5"/>
        <v>209044279.36766472</v>
      </c>
      <c r="L34" s="22"/>
      <c r="M34" s="13">
        <f t="shared" ref="M34:M53" si="10">SUM(I34*0.05)</f>
        <v>34840713.227944128</v>
      </c>
      <c r="N34" s="13">
        <f t="shared" ref="N34:N65" si="11">SUM(J34+(M34*0.5))</f>
        <v>470349628.57724571</v>
      </c>
      <c r="O34" s="13">
        <f t="shared" ref="O34:O53" si="12">SUM((K34+(M34*0.5)))</f>
        <v>226464635.98163679</v>
      </c>
    </row>
    <row r="35" spans="1:15" x14ac:dyDescent="0.2">
      <c r="A35" s="2" t="s">
        <v>33</v>
      </c>
      <c r="B35" s="3">
        <v>1767919</v>
      </c>
      <c r="C35" s="9">
        <f t="shared" si="6"/>
        <v>7.0804960322975119E-2</v>
      </c>
      <c r="D35" s="12">
        <f t="shared" si="7"/>
        <v>2459573148.2272835</v>
      </c>
      <c r="E35" s="6">
        <v>4730024</v>
      </c>
      <c r="F35" s="7">
        <f t="shared" si="8"/>
        <v>5.5553485849624128E-2</v>
      </c>
      <c r="G35" s="13">
        <f t="shared" si="9"/>
        <v>3018370880.6218729</v>
      </c>
      <c r="H35" s="18"/>
      <c r="I35" s="24">
        <f t="shared" si="3"/>
        <v>5477944028.8491564</v>
      </c>
      <c r="J35" s="27">
        <f t="shared" si="4"/>
        <v>3560663618.7519517</v>
      </c>
      <c r="K35" s="13">
        <f t="shared" si="5"/>
        <v>1643383208.6547468</v>
      </c>
      <c r="L35" s="22"/>
      <c r="M35" s="13">
        <f t="shared" si="10"/>
        <v>273897201.44245785</v>
      </c>
      <c r="N35" s="13">
        <f t="shared" si="11"/>
        <v>3697612219.4731808</v>
      </c>
      <c r="O35" s="13">
        <f t="shared" si="12"/>
        <v>1780331809.3759756</v>
      </c>
    </row>
    <row r="36" spans="1:15" x14ac:dyDescent="0.2">
      <c r="A36" s="2" t="s">
        <v>34</v>
      </c>
      <c r="B36" s="3">
        <v>699945</v>
      </c>
      <c r="C36" s="9">
        <f t="shared" si="6"/>
        <v>2.803271979839847E-2</v>
      </c>
      <c r="D36" s="12">
        <f t="shared" si="7"/>
        <v>973780997.4529072</v>
      </c>
      <c r="E36" s="6">
        <v>2684284</v>
      </c>
      <c r="F36" s="7">
        <f t="shared" si="8"/>
        <v>3.1526548958392693E-2</v>
      </c>
      <c r="G36" s="13">
        <f t="shared" si="9"/>
        <v>1712922526.5916626</v>
      </c>
      <c r="H36" s="18"/>
      <c r="I36" s="24">
        <f t="shared" si="3"/>
        <v>2686703524.04457</v>
      </c>
      <c r="J36" s="27">
        <f t="shared" si="4"/>
        <v>1746357290.6289706</v>
      </c>
      <c r="K36" s="13">
        <f t="shared" si="5"/>
        <v>806011057.21337092</v>
      </c>
      <c r="L36" s="22"/>
      <c r="M36" s="13">
        <f t="shared" si="10"/>
        <v>134335176.20222852</v>
      </c>
      <c r="N36" s="13">
        <f t="shared" si="11"/>
        <v>1813524878.7300849</v>
      </c>
      <c r="O36" s="13">
        <f t="shared" si="12"/>
        <v>873178645.31448519</v>
      </c>
    </row>
    <row r="37" spans="1:15" x14ac:dyDescent="0.2">
      <c r="A37" s="2" t="s">
        <v>35</v>
      </c>
      <c r="B37" s="3">
        <v>29912</v>
      </c>
      <c r="C37" s="9">
        <f t="shared" si="6"/>
        <v>1.1979722901223596E-3</v>
      </c>
      <c r="D37" s="12">
        <f t="shared" si="7"/>
        <v>41614322.833667442</v>
      </c>
      <c r="E37" s="6">
        <v>207123</v>
      </c>
      <c r="F37" s="7">
        <f t="shared" si="8"/>
        <v>2.4326313459787302E-3</v>
      </c>
      <c r="G37" s="13">
        <f t="shared" si="9"/>
        <v>132171429.13165855</v>
      </c>
      <c r="H37" s="18"/>
      <c r="I37" s="24">
        <f t="shared" si="3"/>
        <v>173785751.96532601</v>
      </c>
      <c r="J37" s="27">
        <f t="shared" si="4"/>
        <v>112960738.77746192</v>
      </c>
      <c r="K37" s="13">
        <f t="shared" si="5"/>
        <v>52135725.589597799</v>
      </c>
      <c r="L37" s="22"/>
      <c r="M37" s="13">
        <f t="shared" si="10"/>
        <v>8689287.5982663017</v>
      </c>
      <c r="N37" s="13">
        <f t="shared" si="11"/>
        <v>117305382.57659507</v>
      </c>
      <c r="O37" s="13">
        <f t="shared" si="12"/>
        <v>56480369.388730951</v>
      </c>
    </row>
    <row r="38" spans="1:15" x14ac:dyDescent="0.2">
      <c r="A38" s="2" t="s">
        <v>36</v>
      </c>
      <c r="B38" s="3">
        <v>852495</v>
      </c>
      <c r="C38" s="9">
        <f t="shared" si="6"/>
        <v>3.4142330418155287E-2</v>
      </c>
      <c r="D38" s="12">
        <f t="shared" si="7"/>
        <v>1186012374.4345856</v>
      </c>
      <c r="E38" s="6">
        <v>2969278</v>
      </c>
      <c r="F38" s="7">
        <f t="shared" si="8"/>
        <v>3.4873764563689368E-2</v>
      </c>
      <c r="G38" s="13">
        <f t="shared" si="9"/>
        <v>1894785787.9095652</v>
      </c>
      <c r="H38" s="18"/>
      <c r="I38" s="24">
        <f t="shared" si="3"/>
        <v>3080798162.3441505</v>
      </c>
      <c r="J38" s="27">
        <f t="shared" si="4"/>
        <v>2002518805.5236979</v>
      </c>
      <c r="K38" s="13">
        <f t="shared" si="5"/>
        <v>924239448.70324516</v>
      </c>
      <c r="L38" s="22"/>
      <c r="M38" s="13">
        <f t="shared" si="10"/>
        <v>154039908.11720753</v>
      </c>
      <c r="N38" s="13">
        <f t="shared" si="11"/>
        <v>2079538759.5823016</v>
      </c>
      <c r="O38" s="13">
        <f t="shared" si="12"/>
        <v>1001259402.7618489</v>
      </c>
    </row>
    <row r="39" spans="1:15" x14ac:dyDescent="0.2">
      <c r="A39" s="2" t="s">
        <v>37</v>
      </c>
      <c r="B39" s="3">
        <v>431417</v>
      </c>
      <c r="C39" s="9">
        <f t="shared" si="6"/>
        <v>1.7278203112052623E-2</v>
      </c>
      <c r="D39" s="12">
        <f t="shared" si="7"/>
        <v>600198124.96430564</v>
      </c>
      <c r="E39" s="6">
        <v>1077430</v>
      </c>
      <c r="F39" s="7">
        <f t="shared" si="8"/>
        <v>1.265426819376826E-2</v>
      </c>
      <c r="G39" s="13">
        <f t="shared" si="9"/>
        <v>687540557.49155271</v>
      </c>
      <c r="H39" s="18"/>
      <c r="I39" s="24">
        <f t="shared" si="3"/>
        <v>1287738682.4558582</v>
      </c>
      <c r="J39" s="27">
        <f t="shared" si="4"/>
        <v>837030143.59630787</v>
      </c>
      <c r="K39" s="13">
        <f t="shared" si="5"/>
        <v>386321604.73675746</v>
      </c>
      <c r="L39" s="22"/>
      <c r="M39" s="13">
        <f t="shared" si="10"/>
        <v>64386934.122792915</v>
      </c>
      <c r="N39" s="13">
        <f t="shared" si="11"/>
        <v>869223610.65770435</v>
      </c>
      <c r="O39" s="13">
        <f t="shared" si="12"/>
        <v>418515071.79815394</v>
      </c>
    </row>
    <row r="40" spans="1:15" x14ac:dyDescent="0.2">
      <c r="A40" s="2" t="s">
        <v>38</v>
      </c>
      <c r="B40" s="3">
        <v>206301</v>
      </c>
      <c r="C40" s="9">
        <f t="shared" si="6"/>
        <v>8.2623322220023044E-3</v>
      </c>
      <c r="D40" s="12">
        <f t="shared" si="7"/>
        <v>287011113.09536064</v>
      </c>
      <c r="E40" s="6">
        <v>1007818</v>
      </c>
      <c r="F40" s="7">
        <f t="shared" si="8"/>
        <v>1.1836684761429643E-2</v>
      </c>
      <c r="G40" s="13">
        <f t="shared" si="9"/>
        <v>643119042.13732839</v>
      </c>
      <c r="H40" s="18"/>
      <c r="I40" s="24">
        <f t="shared" si="3"/>
        <v>930130155.23268902</v>
      </c>
      <c r="J40" s="27">
        <f t="shared" si="4"/>
        <v>604584600.90124786</v>
      </c>
      <c r="K40" s="13">
        <f t="shared" si="5"/>
        <v>279039046.56980669</v>
      </c>
      <c r="L40" s="22"/>
      <c r="M40" s="13">
        <f t="shared" si="10"/>
        <v>46506507.761634454</v>
      </c>
      <c r="N40" s="13">
        <f t="shared" si="11"/>
        <v>627837854.78206503</v>
      </c>
      <c r="O40" s="13">
        <f t="shared" si="12"/>
        <v>302292300.45062393</v>
      </c>
    </row>
    <row r="41" spans="1:15" x14ac:dyDescent="0.2">
      <c r="A41" s="2" t="s">
        <v>39</v>
      </c>
      <c r="B41" s="3">
        <v>662037</v>
      </c>
      <c r="C41" s="9">
        <f t="shared" si="6"/>
        <v>2.6514508593064208E-2</v>
      </c>
      <c r="D41" s="12">
        <f t="shared" si="7"/>
        <v>921042439.34984934</v>
      </c>
      <c r="E41" s="6">
        <v>3112017</v>
      </c>
      <c r="F41" s="7">
        <f t="shared" si="8"/>
        <v>3.655021462328515E-2</v>
      </c>
      <c r="G41" s="13">
        <f t="shared" si="9"/>
        <v>1985871846.0625651</v>
      </c>
      <c r="H41" s="18"/>
      <c r="I41" s="24">
        <f t="shared" si="3"/>
        <v>2906914285.4124146</v>
      </c>
      <c r="J41" s="27">
        <f t="shared" si="4"/>
        <v>1889494285.5180695</v>
      </c>
      <c r="K41" s="13">
        <f t="shared" si="5"/>
        <v>872074285.62372434</v>
      </c>
      <c r="L41" s="22"/>
      <c r="M41" s="13">
        <f t="shared" si="10"/>
        <v>145345714.27062073</v>
      </c>
      <c r="N41" s="13">
        <f t="shared" si="11"/>
        <v>1962167142.6533799</v>
      </c>
      <c r="O41" s="13">
        <f t="shared" si="12"/>
        <v>944747142.75903475</v>
      </c>
    </row>
    <row r="42" spans="1:15" x14ac:dyDescent="0.2">
      <c r="A42" s="2" t="s">
        <v>40</v>
      </c>
      <c r="B42" s="3">
        <v>61043</v>
      </c>
      <c r="C42" s="9">
        <f t="shared" si="6"/>
        <v>2.4447653953576891E-3</v>
      </c>
      <c r="D42" s="12">
        <f t="shared" si="7"/>
        <v>84924548.968158647</v>
      </c>
      <c r="E42" s="6">
        <v>262190</v>
      </c>
      <c r="F42" s="7">
        <f t="shared" si="8"/>
        <v>3.0793857398848188E-3</v>
      </c>
      <c r="G42" s="13">
        <f t="shared" si="9"/>
        <v>167311341.5894399</v>
      </c>
      <c r="H42" s="18"/>
      <c r="I42" s="24">
        <f t="shared" si="3"/>
        <v>252235890.55759853</v>
      </c>
      <c r="J42" s="27">
        <f t="shared" si="4"/>
        <v>163953328.86243904</v>
      </c>
      <c r="K42" s="13">
        <f t="shared" si="5"/>
        <v>75670767.167279556</v>
      </c>
      <c r="L42" s="22"/>
      <c r="M42" s="13">
        <f t="shared" si="10"/>
        <v>12611794.527879927</v>
      </c>
      <c r="N42" s="13">
        <f t="shared" si="11"/>
        <v>170259226.12637901</v>
      </c>
      <c r="O42" s="13">
        <f t="shared" si="12"/>
        <v>81976664.431219518</v>
      </c>
    </row>
    <row r="43" spans="1:15" x14ac:dyDescent="0.2">
      <c r="A43" s="2" t="s">
        <v>41</v>
      </c>
      <c r="B43" s="3">
        <v>306658</v>
      </c>
      <c r="C43" s="9">
        <f t="shared" si="6"/>
        <v>1.2281618967114955E-2</v>
      </c>
      <c r="D43" s="12">
        <f t="shared" si="7"/>
        <v>426630282.54636234</v>
      </c>
      <c r="E43" s="6">
        <v>1304416</v>
      </c>
      <c r="F43" s="7">
        <f t="shared" si="8"/>
        <v>1.5320187761842921E-2</v>
      </c>
      <c r="G43" s="13">
        <f t="shared" si="9"/>
        <v>832387165.60788286</v>
      </c>
      <c r="H43" s="18"/>
      <c r="I43" s="24">
        <f t="shared" si="3"/>
        <v>1259017448.1542451</v>
      </c>
      <c r="J43" s="27">
        <f t="shared" si="4"/>
        <v>818361341.30025935</v>
      </c>
      <c r="K43" s="13">
        <f t="shared" si="5"/>
        <v>377705234.44627351</v>
      </c>
      <c r="L43" s="22"/>
      <c r="M43" s="13">
        <f t="shared" si="10"/>
        <v>62950872.407712258</v>
      </c>
      <c r="N43" s="13">
        <f t="shared" si="11"/>
        <v>849836777.50411546</v>
      </c>
      <c r="O43" s="13">
        <f t="shared" si="12"/>
        <v>409180670.65012962</v>
      </c>
    </row>
    <row r="44" spans="1:15" x14ac:dyDescent="0.2">
      <c r="A44" s="2" t="s">
        <v>42</v>
      </c>
      <c r="B44" s="3">
        <v>45438</v>
      </c>
      <c r="C44" s="9">
        <f t="shared" si="6"/>
        <v>1.8197868721108511E-3</v>
      </c>
      <c r="D44" s="12">
        <f t="shared" si="7"/>
        <v>63214482.512576267</v>
      </c>
      <c r="E44" s="6">
        <v>238958</v>
      </c>
      <c r="F44" s="7">
        <f t="shared" si="8"/>
        <v>2.8065290729295416E-3</v>
      </c>
      <c r="G44" s="13">
        <f t="shared" si="9"/>
        <v>152486302.16075891</v>
      </c>
      <c r="H44" s="18"/>
      <c r="I44" s="24">
        <f t="shared" si="3"/>
        <v>215700784.67333519</v>
      </c>
      <c r="J44" s="27">
        <f t="shared" si="4"/>
        <v>140205510.03766787</v>
      </c>
      <c r="K44" s="13">
        <f t="shared" si="5"/>
        <v>64710235.402000554</v>
      </c>
      <c r="L44" s="22"/>
      <c r="M44" s="13">
        <f t="shared" si="10"/>
        <v>10785039.233666761</v>
      </c>
      <c r="N44" s="13">
        <f t="shared" si="11"/>
        <v>145598029.65450126</v>
      </c>
      <c r="O44" s="13">
        <f t="shared" si="12"/>
        <v>70102755.018833935</v>
      </c>
    </row>
    <row r="45" spans="1:15" x14ac:dyDescent="0.2">
      <c r="A45" s="2" t="s">
        <v>43</v>
      </c>
      <c r="B45" s="3">
        <v>580435</v>
      </c>
      <c r="C45" s="9">
        <f t="shared" si="6"/>
        <v>2.3246357522638799E-2</v>
      </c>
      <c r="D45" s="12">
        <f t="shared" si="7"/>
        <v>807515695.1711607</v>
      </c>
      <c r="E45" s="6">
        <v>1724748</v>
      </c>
      <c r="F45" s="7">
        <f t="shared" si="8"/>
        <v>2.0256929692569745E-2</v>
      </c>
      <c r="G45" s="13">
        <f t="shared" si="9"/>
        <v>1100613683.9074841</v>
      </c>
      <c r="H45" s="18"/>
      <c r="I45" s="24">
        <f t="shared" si="3"/>
        <v>1908129379.0786448</v>
      </c>
      <c r="J45" s="27">
        <f t="shared" si="4"/>
        <v>1240284096.4011192</v>
      </c>
      <c r="K45" s="13">
        <f t="shared" si="5"/>
        <v>572438813.72359335</v>
      </c>
      <c r="L45" s="22"/>
      <c r="M45" s="13">
        <f t="shared" si="10"/>
        <v>95406468.953932241</v>
      </c>
      <c r="N45" s="13">
        <f t="shared" si="11"/>
        <v>1287987330.8780854</v>
      </c>
      <c r="O45" s="13">
        <f t="shared" si="12"/>
        <v>620142048.2005595</v>
      </c>
    </row>
    <row r="46" spans="1:15" x14ac:dyDescent="0.2">
      <c r="A46" s="2" t="s">
        <v>44</v>
      </c>
      <c r="B46" s="3">
        <v>3580348</v>
      </c>
      <c r="C46" s="9">
        <f t="shared" si="6"/>
        <v>0.14339254122074785</v>
      </c>
      <c r="D46" s="12">
        <f t="shared" si="7"/>
        <v>4981069722.1474838</v>
      </c>
      <c r="E46" s="6">
        <v>8213967</v>
      </c>
      <c r="F46" s="7">
        <f t="shared" si="8"/>
        <v>9.6471920544965423E-2</v>
      </c>
      <c r="G46" s="13">
        <f t="shared" si="9"/>
        <v>5241579917.3934431</v>
      </c>
      <c r="H46" s="18"/>
      <c r="I46" s="24">
        <f t="shared" si="3"/>
        <v>10222649639.540928</v>
      </c>
      <c r="J46" s="27">
        <f t="shared" si="4"/>
        <v>6644722265.7016029</v>
      </c>
      <c r="K46" s="13">
        <f t="shared" si="5"/>
        <v>3066794891.8622785</v>
      </c>
      <c r="L46" s="22"/>
      <c r="M46" s="13">
        <f t="shared" si="10"/>
        <v>511132481.97704643</v>
      </c>
      <c r="N46" s="13">
        <f t="shared" si="11"/>
        <v>6900288506.6901264</v>
      </c>
      <c r="O46" s="13">
        <f t="shared" si="12"/>
        <v>3322361132.8508015</v>
      </c>
    </row>
    <row r="47" spans="1:15" x14ac:dyDescent="0.2">
      <c r="A47" s="2" t="s">
        <v>45</v>
      </c>
      <c r="B47" s="3">
        <v>151705</v>
      </c>
      <c r="C47" s="9">
        <f t="shared" si="6"/>
        <v>6.0757684632593125E-3</v>
      </c>
      <c r="D47" s="12">
        <f t="shared" si="7"/>
        <v>211055791.83877772</v>
      </c>
      <c r="E47" s="6">
        <v>1039009</v>
      </c>
      <c r="F47" s="7">
        <f t="shared" si="8"/>
        <v>1.2203018796338477E-2</v>
      </c>
      <c r="G47" s="13">
        <f t="shared" si="9"/>
        <v>663022959.35581958</v>
      </c>
      <c r="H47" s="18"/>
      <c r="I47" s="24">
        <f t="shared" si="3"/>
        <v>874078751.19459724</v>
      </c>
      <c r="J47" s="27">
        <f t="shared" si="4"/>
        <v>568151188.27648818</v>
      </c>
      <c r="K47" s="13">
        <f t="shared" si="5"/>
        <v>262223625.35837916</v>
      </c>
      <c r="L47" s="22"/>
      <c r="M47" s="13">
        <f t="shared" si="10"/>
        <v>43703937.559729867</v>
      </c>
      <c r="N47" s="13">
        <f t="shared" si="11"/>
        <v>590003157.05635309</v>
      </c>
      <c r="O47" s="13">
        <f t="shared" si="12"/>
        <v>284075594.13824409</v>
      </c>
    </row>
    <row r="48" spans="1:15" x14ac:dyDescent="0.2">
      <c r="A48" s="2" t="s">
        <v>46</v>
      </c>
      <c r="B48" s="3">
        <v>53449</v>
      </c>
      <c r="C48" s="9">
        <f t="shared" si="6"/>
        <v>2.1406265356629446E-3</v>
      </c>
      <c r="D48" s="12">
        <f t="shared" si="7"/>
        <v>74359586.157284409</v>
      </c>
      <c r="E48" s="6">
        <v>151665</v>
      </c>
      <c r="F48" s="7">
        <f t="shared" si="8"/>
        <v>1.7812847104757277E-3</v>
      </c>
      <c r="G48" s="13">
        <f t="shared" si="9"/>
        <v>96782007.788864568</v>
      </c>
      <c r="H48" s="18"/>
      <c r="I48" s="24">
        <f t="shared" si="3"/>
        <v>171141593.94614899</v>
      </c>
      <c r="J48" s="27">
        <f t="shared" si="4"/>
        <v>111242036.06499685</v>
      </c>
      <c r="K48" s="13">
        <f t="shared" si="5"/>
        <v>51342478.183844693</v>
      </c>
      <c r="L48" s="22"/>
      <c r="M48" s="13">
        <f t="shared" si="10"/>
        <v>8557079.6973074507</v>
      </c>
      <c r="N48" s="13">
        <f t="shared" si="11"/>
        <v>115520575.91365057</v>
      </c>
      <c r="O48" s="13">
        <f t="shared" si="12"/>
        <v>55621018.032498419</v>
      </c>
    </row>
    <row r="49" spans="1:15" x14ac:dyDescent="0.2">
      <c r="A49" s="2" t="s">
        <v>47</v>
      </c>
      <c r="B49" s="3">
        <v>305797</v>
      </c>
      <c r="C49" s="9">
        <f t="shared" si="6"/>
        <v>1.2247136012387911E-2</v>
      </c>
      <c r="D49" s="12">
        <f t="shared" si="7"/>
        <v>425432437.80312258</v>
      </c>
      <c r="E49" s="6">
        <v>2193576</v>
      </c>
      <c r="F49" s="7">
        <f t="shared" si="8"/>
        <v>2.5763250519674971E-2</v>
      </c>
      <c r="G49" s="13">
        <f t="shared" si="9"/>
        <v>1399786961.5103443</v>
      </c>
      <c r="H49" s="18"/>
      <c r="I49" s="24">
        <f t="shared" si="3"/>
        <v>1825219399.3134668</v>
      </c>
      <c r="J49" s="27">
        <f t="shared" si="4"/>
        <v>1186392609.5537534</v>
      </c>
      <c r="K49" s="13">
        <f t="shared" si="5"/>
        <v>547565819.79403996</v>
      </c>
      <c r="L49" s="22"/>
      <c r="M49" s="13">
        <f t="shared" si="10"/>
        <v>91260969.965673342</v>
      </c>
      <c r="N49" s="13">
        <f t="shared" si="11"/>
        <v>1232023094.5365901</v>
      </c>
      <c r="O49" s="13">
        <f t="shared" si="12"/>
        <v>593196304.77687669</v>
      </c>
    </row>
    <row r="50" spans="1:15" x14ac:dyDescent="0.2">
      <c r="A50" s="2" t="s">
        <v>48</v>
      </c>
      <c r="B50" s="3">
        <v>367587</v>
      </c>
      <c r="C50" s="9">
        <f t="shared" si="6"/>
        <v>1.4721818675087183E-2</v>
      </c>
      <c r="D50" s="12">
        <f t="shared" si="7"/>
        <v>511396231.86210603</v>
      </c>
      <c r="E50" s="6">
        <v>1862334</v>
      </c>
      <c r="F50" s="7">
        <f t="shared" si="8"/>
        <v>2.1872858470966299E-2</v>
      </c>
      <c r="G50" s="13">
        <f t="shared" si="9"/>
        <v>1188411457.4454706</v>
      </c>
      <c r="H50" s="18"/>
      <c r="I50" s="24">
        <f t="shared" si="3"/>
        <v>1699807689.3075767</v>
      </c>
      <c r="J50" s="27">
        <f t="shared" si="4"/>
        <v>1104874998.0499249</v>
      </c>
      <c r="K50" s="13">
        <f t="shared" si="5"/>
        <v>509942306.79227298</v>
      </c>
      <c r="L50" s="22"/>
      <c r="M50" s="13">
        <f t="shared" si="10"/>
        <v>84990384.465378836</v>
      </c>
      <c r="N50" s="13">
        <f t="shared" si="11"/>
        <v>1147370190.2826142</v>
      </c>
      <c r="O50" s="13">
        <f t="shared" si="12"/>
        <v>552437499.02496243</v>
      </c>
    </row>
    <row r="51" spans="1:15" x14ac:dyDescent="0.2">
      <c r="A51" s="2" t="s">
        <v>49</v>
      </c>
      <c r="B51" s="3">
        <v>123054</v>
      </c>
      <c r="C51" s="9">
        <f t="shared" si="6"/>
        <v>4.9282990836024623E-3</v>
      </c>
      <c r="D51" s="12">
        <f t="shared" si="7"/>
        <v>171195803.75682381</v>
      </c>
      <c r="E51" s="6">
        <v>431129</v>
      </c>
      <c r="F51" s="7">
        <f t="shared" si="8"/>
        <v>5.0635512210641213E-3</v>
      </c>
      <c r="G51" s="13">
        <f t="shared" si="9"/>
        <v>275116409.42871058</v>
      </c>
      <c r="H51" s="18"/>
      <c r="I51" s="24">
        <f t="shared" si="3"/>
        <v>446312213.18553436</v>
      </c>
      <c r="J51" s="27">
        <f t="shared" si="4"/>
        <v>290102938.57059735</v>
      </c>
      <c r="K51" s="13">
        <f t="shared" si="5"/>
        <v>133893663.9556603</v>
      </c>
      <c r="L51" s="22"/>
      <c r="M51" s="13">
        <f t="shared" si="10"/>
        <v>22315610.65927672</v>
      </c>
      <c r="N51" s="13">
        <f t="shared" si="11"/>
        <v>301260743.90023571</v>
      </c>
      <c r="O51" s="13">
        <f t="shared" si="12"/>
        <v>145051469.28529865</v>
      </c>
    </row>
    <row r="52" spans="1:15" x14ac:dyDescent="0.2">
      <c r="A52" s="2" t="s">
        <v>50</v>
      </c>
      <c r="B52" s="3">
        <v>333297</v>
      </c>
      <c r="C52" s="9">
        <f t="shared" si="6"/>
        <v>1.3348507969407331E-2</v>
      </c>
      <c r="D52" s="12">
        <f t="shared" si="7"/>
        <v>463691125.88569331</v>
      </c>
      <c r="E52" s="6">
        <v>1490895</v>
      </c>
      <c r="F52" s="7">
        <f t="shared" si="8"/>
        <v>1.7510358147395311E-2</v>
      </c>
      <c r="G52" s="13">
        <f t="shared" si="9"/>
        <v>951385036.11498523</v>
      </c>
      <c r="H52" s="18"/>
      <c r="I52" s="24">
        <f t="shared" si="3"/>
        <v>1415076162.0006785</v>
      </c>
      <c r="J52" s="27">
        <f t="shared" si="4"/>
        <v>919799505.30044103</v>
      </c>
      <c r="K52" s="13">
        <f t="shared" si="5"/>
        <v>424522848.60020357</v>
      </c>
      <c r="L52" s="22"/>
      <c r="M52" s="13">
        <f t="shared" si="10"/>
        <v>70753808.100033924</v>
      </c>
      <c r="N52" s="13">
        <f t="shared" si="11"/>
        <v>955176409.35045803</v>
      </c>
      <c r="O52" s="13">
        <f t="shared" si="12"/>
        <v>459899752.65022051</v>
      </c>
    </row>
    <row r="53" spans="1:15" x14ac:dyDescent="0.2">
      <c r="A53" s="4" t="s">
        <v>51</v>
      </c>
      <c r="B53" s="5">
        <v>27802</v>
      </c>
      <c r="C53" s="9">
        <f t="shared" si="6"/>
        <v>1.1134670236019606E-3</v>
      </c>
      <c r="D53" s="12">
        <f t="shared" si="7"/>
        <v>38678838.038968384</v>
      </c>
      <c r="E53" s="6">
        <v>149206</v>
      </c>
      <c r="F53" s="7">
        <f t="shared" si="8"/>
        <v>1.7524040913278701E-3</v>
      </c>
      <c r="G53" s="13">
        <f t="shared" si="9"/>
        <v>95212845.772889763</v>
      </c>
      <c r="H53" s="18"/>
      <c r="I53" s="24">
        <f t="shared" si="3"/>
        <v>133891683.81185815</v>
      </c>
      <c r="J53" s="27">
        <f t="shared" si="4"/>
        <v>87029594.477707803</v>
      </c>
      <c r="K53" s="13">
        <f t="shared" si="5"/>
        <v>40167505.143557444</v>
      </c>
      <c r="L53" s="22"/>
      <c r="M53" s="13">
        <f t="shared" si="10"/>
        <v>6694584.1905929074</v>
      </c>
      <c r="N53" s="13">
        <f t="shared" si="11"/>
        <v>90376886.573004261</v>
      </c>
      <c r="O53" s="13">
        <f t="shared" si="12"/>
        <v>43514797.238853902</v>
      </c>
    </row>
    <row r="54" spans="1:15" x14ac:dyDescent="0.2">
      <c r="E54" s="8"/>
    </row>
    <row r="56" spans="1:15" x14ac:dyDescent="0.2">
      <c r="A56" s="21" t="s">
        <v>58</v>
      </c>
      <c r="B5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State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2020-08-06T20:07:54Z</dcterms:created>
  <dcterms:modified xsi:type="dcterms:W3CDTF">2020-08-06T23:08:19Z</dcterms:modified>
</cp:coreProperties>
</file>